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bookViews>
    <workbookView xWindow="0" yWindow="-2730" windowWidth="3630" windowHeight="10080"/>
  </bookViews>
  <sheets>
    <sheet name="Calculateur" sheetId="3" r:id="rId1"/>
    <sheet name="Données" sheetId="2" r:id="rId2"/>
  </sheets>
  <definedNames>
    <definedName name="diamètre_conduitintérrieur___mm">Données!$D$2:$D$8</definedName>
    <definedName name="diamètre_des_conduits__pouce">Données!$B$2:$B$8</definedName>
    <definedName name="_xlnm.Print_Area" localSheetId="0">Calculateur!$A$1:$H$42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5" i="2" l="1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H36" i="3"/>
  <c r="G36" i="3"/>
  <c r="F36" i="3"/>
  <c r="E36" i="3"/>
  <c r="H35" i="3"/>
  <c r="G35" i="3"/>
  <c r="F35" i="3"/>
  <c r="E35" i="3"/>
  <c r="H34" i="3"/>
  <c r="G34" i="3"/>
  <c r="F34" i="3"/>
  <c r="E34" i="3"/>
  <c r="H33" i="3"/>
  <c r="G33" i="3"/>
  <c r="F33" i="3"/>
  <c r="E33" i="3"/>
  <c r="H32" i="3"/>
  <c r="G32" i="3"/>
  <c r="F32" i="3"/>
  <c r="E32" i="3"/>
  <c r="H31" i="3"/>
  <c r="G31" i="3"/>
  <c r="F31" i="3"/>
  <c r="E31" i="3"/>
  <c r="H30" i="3"/>
  <c r="G30" i="3"/>
  <c r="G37" i="3" s="1"/>
  <c r="C25" i="3" s="1"/>
  <c r="F30" i="3"/>
  <c r="E30" i="3"/>
  <c r="H29" i="3"/>
  <c r="H37" i="3" s="1"/>
  <c r="G29" i="3"/>
  <c r="F29" i="3"/>
  <c r="E29" i="3"/>
  <c r="E37" i="3" s="1"/>
  <c r="C22" i="3"/>
  <c r="C17" i="3"/>
  <c r="C23" i="3" s="1"/>
  <c r="C24" i="3" s="1"/>
  <c r="C16" i="3"/>
  <c r="C15" i="3"/>
  <c r="C26" i="3" s="1"/>
  <c r="C14" i="3"/>
  <c r="C12" i="3"/>
  <c r="C13" i="3" s="1"/>
  <c r="C21" i="3" s="1"/>
</calcChain>
</file>

<file path=xl/comments1.xml><?xml version="1.0" encoding="utf-8"?>
<comments xmlns="http://schemas.openxmlformats.org/spreadsheetml/2006/main">
  <authors>
    <author>danielle.pilote</author>
    <author>Simon Laprise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 xml:space="preserve">Définition: </t>
        </r>
        <r>
          <rPr>
            <sz val="9"/>
            <color indexed="81"/>
            <rFont val="Tahoma"/>
            <family val="2"/>
          </rPr>
          <t xml:space="preserve">
Le nombre de câbles indiqué à ce champ doit inlcure le nb de câbles présents + les nouveaux câbles proposés par le tiers + les besoin futurs en croissance et en réparation.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Définition:
</t>
        </r>
        <r>
          <rPr>
            <sz val="9"/>
            <color indexed="81"/>
            <rFont val="Tahoma"/>
            <family val="2"/>
          </rPr>
          <t xml:space="preserve">Si plus d'un conduit présent entre "DE et À", indiquer le # du conduit pour lequel le calcul est effectué (1, 2, 3 ou #
conduit selon la méthode bingo si un puits d'accès est impliqué) 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Définition:</t>
        </r>
        <r>
          <rPr>
            <sz val="9"/>
            <color indexed="81"/>
            <rFont val="Tahoma"/>
            <family val="2"/>
          </rPr>
          <t xml:space="preserve">
Le résultat cherche à connaître le maximum de % d'utilisation MAX de conduit en fonction du nombre de câbles existant dans le conduit.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 xml:space="preserve">Définition:
</t>
        </r>
        <r>
          <rPr>
            <sz val="9"/>
            <color indexed="81"/>
            <rFont val="Tahoma"/>
            <family val="2"/>
          </rPr>
          <t>Ajuste le % d'utilisation MAX existant du conduit en fonction du nombre de coudes sur le parcours du conduit.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1" shapeId="0">
      <text>
        <r>
          <rPr>
            <b/>
            <sz val="9"/>
            <color indexed="81"/>
            <rFont val="Tahoma"/>
            <family val="2"/>
          </rPr>
          <t xml:space="preserve">Définition:
</t>
        </r>
        <r>
          <rPr>
            <sz val="9"/>
            <color indexed="81"/>
            <rFont val="Tahoma"/>
            <family val="2"/>
          </rPr>
          <t xml:space="preserve">% d'utilisation MAX du conduit en fonction du nombre de câbles final ajouté au conduit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 xml:space="preserve">Définition:
</t>
        </r>
        <r>
          <rPr>
            <sz val="9"/>
            <color indexed="81"/>
            <rFont val="Tahoma"/>
            <family val="2"/>
          </rPr>
          <t>Ajuste le % d'utilisation MAX du conduit en fonction du nombre de coudes sur le parcours du conduit.</t>
        </r>
      </text>
    </comment>
    <comment ref="B16" authorId="1" shapeId="0">
      <text>
        <r>
          <rPr>
            <b/>
            <sz val="9"/>
            <color indexed="81"/>
            <rFont val="Tahoma"/>
            <family val="2"/>
          </rPr>
          <t xml:space="preserve">Définition:
</t>
        </r>
        <r>
          <rPr>
            <sz val="9"/>
            <color indexed="81"/>
            <rFont val="Tahoma"/>
            <family val="2"/>
          </rPr>
          <t xml:space="preserve">Conversion du diamètre de conduit en surface mm² d'une section transversale.
</t>
        </r>
      </text>
    </comment>
    <comment ref="B18" authorId="1" shapeId="0">
      <text>
        <r>
          <rPr>
            <b/>
            <sz val="9"/>
            <color indexed="81"/>
            <rFont val="Tahoma"/>
            <family val="2"/>
          </rPr>
          <t>Définition :</t>
        </r>
        <r>
          <rPr>
            <sz val="9"/>
            <color indexed="81"/>
            <rFont val="Tahoma"/>
            <family val="2"/>
          </rPr>
          <t xml:space="preserve">
Facteur de correction de poids pour 4 câbles et plus ou cas complexe. Voir PDF : https://www.anixter.com/content/dam/Suppliers/Southwire/Literature/envirotectPowerCableInstallManual.pdf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Définition :</t>
        </r>
        <r>
          <rPr>
            <sz val="9"/>
            <color indexed="81"/>
            <rFont val="Tahoma"/>
            <family val="2"/>
          </rPr>
          <t xml:space="preserve">
Calcul si avant d'ajouter un câble si la capacité du conduit était déjà dépassée.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Définition :</t>
        </r>
        <r>
          <rPr>
            <sz val="9"/>
            <color indexed="81"/>
            <rFont val="Tahoma"/>
            <family val="2"/>
          </rPr>
          <t xml:space="preserve">
Facteur d'emcombrement par rapport au diamètre de conduit.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 xml:space="preserve">Définition :
</t>
        </r>
        <r>
          <rPr>
            <sz val="9"/>
            <color indexed="81"/>
            <rFont val="Tahoma"/>
            <family val="2"/>
          </rPr>
          <t>Validation que la force de tension pour installer le câble ne dépassera pas les 600 lbs. Si résultat en rouge, sera refusé.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Définition :</t>
        </r>
        <r>
          <rPr>
            <sz val="9"/>
            <color indexed="81"/>
            <rFont val="Tahoma"/>
            <family val="2"/>
          </rPr>
          <t xml:space="preserve">
Représente la tension maximum verticale appliquée.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Simon Laprise:</t>
        </r>
        <r>
          <rPr>
            <sz val="9"/>
            <color indexed="81"/>
            <rFont val="Tahoma"/>
            <family val="2"/>
          </rPr>
          <t xml:space="preserve">
Représente le % d'utilisation du conduiit au final par les câbles de l'aire total des câbles divisé par l'aire des conduits.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 xml:space="preserve">Fonctionnement:
</t>
        </r>
        <r>
          <rPr>
            <sz val="9"/>
            <color indexed="81"/>
            <rFont val="Tahoma"/>
            <family val="2"/>
          </rPr>
          <t>Des génériques sont disponibles pour faciliter la prise des données.  Si un  diamètre est inexistant, sélectionner le générique suivant ayant un diamètre supérieur</t>
        </r>
      </text>
    </comment>
    <comment ref="E28" authorId="1" shapeId="0">
      <text>
        <r>
          <rPr>
            <b/>
            <sz val="9"/>
            <color indexed="81"/>
            <rFont val="Tahoma"/>
            <family val="2"/>
          </rPr>
          <t xml:space="preserve">Fonctionnement :
</t>
        </r>
        <r>
          <rPr>
            <sz val="9"/>
            <color indexed="81"/>
            <rFont val="Tahoma"/>
            <family val="2"/>
          </rPr>
          <t xml:space="preserve">Selon le type de câble sélectionné, le diamètre est automatiquement fixé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<sst xmlns="http://schemas.openxmlformats.org/spreadsheetml/2006/main" count="273" uniqueCount="172">
  <si>
    <t xml:space="preserve">Diamètre du conduit </t>
  </si>
  <si>
    <t>% d'utilisation max (ENC)</t>
  </si>
  <si>
    <t>Surface transversalle du conduit (mm2</t>
  </si>
  <si>
    <t>Diamètre des conduits (pouce)</t>
  </si>
  <si>
    <t>Diamètre conduit intérrieur  (mm)</t>
  </si>
  <si>
    <t>Nombre de coudes</t>
  </si>
  <si>
    <t xml:space="preserve">% d'utilisation réelle calculé </t>
  </si>
  <si>
    <t>Statut</t>
  </si>
  <si>
    <t>Type de câble</t>
  </si>
  <si>
    <t xml:space="preserve">Cuivre de Bell existant </t>
  </si>
  <si>
    <t>Fibre future de Bell</t>
  </si>
  <si>
    <t xml:space="preserve">fibre VL </t>
  </si>
  <si>
    <t>RG-6 messager</t>
  </si>
  <si>
    <t>RG-11</t>
  </si>
  <si>
    <t>RG-11 messager</t>
  </si>
  <si>
    <t xml:space="preserve">TX10-15 </t>
  </si>
  <si>
    <t>TX10-15 messager</t>
  </si>
  <si>
    <t>P3-412</t>
  </si>
  <si>
    <t>P1-412</t>
  </si>
  <si>
    <t>P1-500</t>
  </si>
  <si>
    <t>P1-750</t>
  </si>
  <si>
    <t>P1-1000</t>
  </si>
  <si>
    <t>NEAL-412</t>
  </si>
  <si>
    <t>QR-540</t>
  </si>
  <si>
    <t>QR-715</t>
  </si>
  <si>
    <t>QR-860</t>
  </si>
  <si>
    <t>PSP (double gaine, simple armure)</t>
  </si>
  <si>
    <t xml:space="preserve">PDP (double gaine, diélectrique) </t>
  </si>
  <si>
    <t>PSPSP (triple gaine, double armure)</t>
  </si>
  <si>
    <t xml:space="preserve">Câble à Ruban Prysmian SP (simple gaine, simple armure) </t>
  </si>
  <si>
    <t>Câble:</t>
  </si>
  <si>
    <r>
      <t xml:space="preserve">Diamètre </t>
    </r>
    <r>
      <rPr>
        <b/>
        <sz val="11"/>
        <rFont val="Arial"/>
        <family val="2"/>
      </rPr>
      <t>(mm)</t>
    </r>
  </si>
  <si>
    <r>
      <t xml:space="preserve">Poids </t>
    </r>
    <r>
      <rPr>
        <b/>
        <sz val="11"/>
        <rFont val="Arial"/>
        <family val="2"/>
      </rPr>
      <t>(kg/m)</t>
    </r>
  </si>
  <si>
    <t>T10-500</t>
  </si>
  <si>
    <t>T10-625</t>
  </si>
  <si>
    <t>T10-750</t>
  </si>
  <si>
    <r>
      <t xml:space="preserve">Poids </t>
    </r>
    <r>
      <rPr>
        <b/>
        <sz val="11"/>
        <rFont val="Arial"/>
        <family val="2"/>
      </rPr>
      <t>(lbs/ft)</t>
    </r>
  </si>
  <si>
    <t>2 à 12 fibres</t>
  </si>
  <si>
    <t>PSP 2 à 60 fibres</t>
  </si>
  <si>
    <t>PSP 122 à 144 fibres</t>
  </si>
  <si>
    <t>PSP 146 à 216 fibres</t>
  </si>
  <si>
    <t>PSP 62 à 72 fibres</t>
  </si>
  <si>
    <t>PSP 74 à 96 fibres</t>
  </si>
  <si>
    <t>PSP 98 à 120 fibres</t>
  </si>
  <si>
    <t>PSP 218 à 264 fibres</t>
  </si>
  <si>
    <t>PSP 290 à 312 fibres</t>
  </si>
  <si>
    <t>PSP 266 à 288 fibres</t>
  </si>
  <si>
    <t>PDP 2 à 60 fibres</t>
  </si>
  <si>
    <t>PDP 62 à 72 fibres</t>
  </si>
  <si>
    <t>PDP 74 à 96 fibres</t>
  </si>
  <si>
    <t>PDP 98 à 120 fibres</t>
  </si>
  <si>
    <t>PDP 122 à 144 fibres</t>
  </si>
  <si>
    <t>PSPSP 2 à 60 fibres</t>
  </si>
  <si>
    <t>PSPSP 62 à 72 fibres</t>
  </si>
  <si>
    <t>PSPSP 74 à 96 fibres</t>
  </si>
  <si>
    <t>PSPSP 98 à 120 fibres</t>
  </si>
  <si>
    <t>PSPSP 122 à 144 fibres</t>
  </si>
  <si>
    <t>PSPSP 146 à 216 fibres</t>
  </si>
  <si>
    <t>PSPSP 218 à 264 fibres</t>
  </si>
  <si>
    <t>PSPSP 266 à 288 fibres</t>
  </si>
  <si>
    <t>PRYSMIAN SP 288 à 432 fibres</t>
  </si>
  <si>
    <t>PRYSMIAN SP 444 à 864 fibres</t>
  </si>
  <si>
    <t>Diamètre
(mm)</t>
  </si>
  <si>
    <t>Poids
 (lbs/ft)</t>
  </si>
  <si>
    <t xml:space="preserve">Total </t>
  </si>
  <si>
    <t>Facteur correcteur du poids w</t>
  </si>
  <si>
    <t xml:space="preserve">Type </t>
  </si>
  <si>
    <t xml:space="preserve">Coaxial </t>
  </si>
  <si>
    <t>Tension max  (lbs)</t>
  </si>
  <si>
    <t>Fibre optique</t>
  </si>
  <si>
    <t>Cu 20 mm</t>
  </si>
  <si>
    <t>Cu 25 mm</t>
  </si>
  <si>
    <t>Cu 30 mm</t>
  </si>
  <si>
    <t>Cu 40 mm</t>
  </si>
  <si>
    <t>Cu 45 mm</t>
  </si>
  <si>
    <t>Cu 50 mm</t>
  </si>
  <si>
    <t>Cu 55 mm</t>
  </si>
  <si>
    <t>Cu 35 mm</t>
  </si>
  <si>
    <t xml:space="preserve">Cuivre </t>
  </si>
  <si>
    <t>Tension maximale de tirage (lbs)</t>
  </si>
  <si>
    <t>Besoins futurs Bell</t>
  </si>
  <si>
    <t>Encombrement</t>
  </si>
  <si>
    <t>Tension maximale verticale (lbs)</t>
  </si>
  <si>
    <t>Tension maximale horizontale (lbs)</t>
  </si>
  <si>
    <t>Nombre de coude</t>
  </si>
  <si>
    <t xml:space="preserve">Concepteur </t>
  </si>
  <si>
    <t>Légende</t>
  </si>
  <si>
    <t>Limite dépassée</t>
  </si>
  <si>
    <t xml:space="preserve">Limite respectée </t>
  </si>
  <si>
    <t>Version 1.0</t>
  </si>
  <si>
    <t>Poids du nouveau câble pied W (lbs/ft)</t>
  </si>
  <si>
    <t>Besoin d'entretiens</t>
  </si>
  <si>
    <t>% d'utilisation max existant</t>
  </si>
  <si>
    <t>Capacité excédentaire de départ</t>
  </si>
  <si>
    <t>% d'utilisation max ajusté (coudes)</t>
  </si>
  <si>
    <t xml:space="preserve">DUSS# </t>
  </si>
  <si>
    <t xml:space="preserve"> # Ligne souterraine</t>
  </si>
  <si>
    <t>Adresse en De:</t>
  </si>
  <si>
    <t>Adresse en À:</t>
  </si>
  <si>
    <t xml:space="preserve">Date: </t>
  </si>
  <si>
    <t># Projet Tiers</t>
  </si>
  <si>
    <t>No téléphone</t>
  </si>
  <si>
    <t>Capacité excédentaire au final</t>
  </si>
  <si>
    <t>Câble 1</t>
  </si>
  <si>
    <t>Câble 2</t>
  </si>
  <si>
    <t>Câble 3</t>
  </si>
  <si>
    <t>Câble 4</t>
  </si>
  <si>
    <t>Câble 5</t>
  </si>
  <si>
    <t>Câble 6</t>
  </si>
  <si>
    <t>Câble 7</t>
  </si>
  <si>
    <t>Câble 8</t>
  </si>
  <si>
    <t>FO 13 mm</t>
  </si>
  <si>
    <t>FO 14 mm</t>
  </si>
  <si>
    <t>FO 15 mm</t>
  </si>
  <si>
    <t>FO 17 mm</t>
  </si>
  <si>
    <t>FO 19 mm</t>
  </si>
  <si>
    <t>FO 20 mm</t>
  </si>
  <si>
    <t>FO 22 mm</t>
  </si>
  <si>
    <t>FO 24 mm</t>
  </si>
  <si>
    <t xml:space="preserve">statut </t>
  </si>
  <si>
    <t>Câble plat autoporteur</t>
  </si>
  <si>
    <t>COAX 10 mm</t>
  </si>
  <si>
    <t>COAX 11 mm</t>
  </si>
  <si>
    <t>COAX 15 mm</t>
  </si>
  <si>
    <t>COAX 16 mm</t>
  </si>
  <si>
    <t>COAX 12 mm</t>
  </si>
  <si>
    <t>COAX 13 mm</t>
  </si>
  <si>
    <t>COAX 14 mm</t>
  </si>
  <si>
    <t>COAX 17 mm</t>
  </si>
  <si>
    <t>COAX 20 mm</t>
  </si>
  <si>
    <t>COAX 21 mm</t>
  </si>
  <si>
    <t>COAX 22 mm</t>
  </si>
  <si>
    <t>COAX 24 mm</t>
  </si>
  <si>
    <t>COAX 28 mm</t>
  </si>
  <si>
    <t>Besoin d'entretien</t>
  </si>
  <si>
    <t>Projet en cours</t>
  </si>
  <si>
    <t>Longueur du conduit total (m)</t>
  </si>
  <si>
    <t>Champs à compléter</t>
  </si>
  <si>
    <r>
      <t>Surface transversalle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 conduit</t>
    </r>
  </si>
  <si>
    <r>
      <t>Surface transversalle câble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</si>
  <si>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RÉSULTATS</t>
  </si>
  <si>
    <t>SECTION CÂBLES</t>
  </si>
  <si>
    <t>Signature requise (concepteur)</t>
  </si>
  <si>
    <t>Lorsque le résultat de la capacité de départ est  rouge, aucune possibilité d'ajout de câble</t>
  </si>
  <si>
    <t>Valeur calculée par l'outil</t>
  </si>
  <si>
    <t>Résultat:</t>
  </si>
  <si>
    <t>Outil de calcul de la capacité dans un conduit</t>
  </si>
  <si>
    <t>L'ordre des câbles n'a aucune incidence</t>
  </si>
  <si>
    <t>Les paramètres suivants s'appliquent à la section câbles :</t>
  </si>
  <si>
    <r>
      <rPr>
        <u/>
        <sz val="11"/>
        <color theme="1"/>
        <rFont val="Calibri"/>
        <family val="2"/>
        <scheme val="minor"/>
      </rPr>
      <t xml:space="preserve">Câble existant de Bell </t>
    </r>
    <r>
      <rPr>
        <sz val="11"/>
        <color theme="1"/>
        <rFont val="Calibri"/>
        <family val="2"/>
        <scheme val="minor"/>
      </rPr>
      <t>: Indiquer tous les câbles de Bell présents dans le conduit</t>
    </r>
  </si>
  <si>
    <r>
      <rPr>
        <u/>
        <sz val="11"/>
        <color theme="1"/>
        <rFont val="Calibri"/>
        <family val="2"/>
        <scheme val="minor"/>
      </rPr>
      <t>Câble existant de tiers</t>
    </r>
    <r>
      <rPr>
        <sz val="11"/>
        <color theme="1"/>
        <rFont val="Calibri"/>
        <family val="2"/>
        <scheme val="minor"/>
      </rPr>
      <t xml:space="preserve"> : Indiquer tous les câbles des tiers présents dans le conduit</t>
    </r>
  </si>
  <si>
    <r>
      <rPr>
        <u/>
        <sz val="11"/>
        <color theme="1"/>
        <rFont val="Calibri"/>
        <family val="2"/>
        <scheme val="minor"/>
      </rPr>
      <t xml:space="preserve">Nouveau câble de tiers </t>
    </r>
    <r>
      <rPr>
        <sz val="11"/>
        <color theme="1"/>
        <rFont val="Calibri"/>
        <family val="2"/>
        <scheme val="minor"/>
      </rPr>
      <t>: Indiquer le(s) nouveau(x) câble(s)proposé(s) par le tiers (tel que la DUSS)</t>
    </r>
  </si>
  <si>
    <r>
      <rPr>
        <u/>
        <sz val="11"/>
        <color theme="1"/>
        <rFont val="Calibri"/>
        <family val="2"/>
        <scheme val="minor"/>
      </rPr>
      <t>Besoin d'entretien</t>
    </r>
    <r>
      <rPr>
        <sz val="11"/>
        <color theme="1"/>
        <rFont val="Calibri"/>
        <family val="2"/>
        <scheme val="minor"/>
      </rPr>
      <t xml:space="preserve"> :  Indiquer en besoin d'entretien, le plus gros diamètre de câble déjà présent dans le conduit (câble de Bell ou tiers)</t>
    </r>
  </si>
  <si>
    <r>
      <rPr>
        <u/>
        <sz val="11"/>
        <color theme="1"/>
        <rFont val="Calibri"/>
        <family val="2"/>
        <scheme val="minor"/>
      </rPr>
      <t>Besoins futurs Bell</t>
    </r>
    <r>
      <rPr>
        <sz val="11"/>
        <color theme="1"/>
        <rFont val="Calibri"/>
        <family val="2"/>
        <scheme val="minor"/>
      </rPr>
      <t xml:space="preserve"> : Indiquer le diamètre d'un câble de 24mm de FO (générique FO 24mm)</t>
    </r>
  </si>
  <si>
    <t>Note : Il est possible que certaines valeurs soient inconnues du tiers, même si le calculateur est positif, Bell se réserve le droit de refuser pour diverses raisons : Projet en cours de Bell / Autre tiers, projet de déplacement à venir, etc</t>
  </si>
  <si>
    <t xml:space="preserve">% d'utilisation max existant ajusté (coudes) </t>
  </si>
  <si>
    <t>CALCULS</t>
  </si>
  <si>
    <t>Câble existant Bell</t>
  </si>
  <si>
    <t>Câble existant Tiers</t>
  </si>
  <si>
    <t>Nouveau câble Tiers</t>
  </si>
  <si>
    <t>En présence d’un conduit avec un « Y », les câbles identifiés dans le calculateur doivent correspondre à la pire des conditions (en tenant compte des besoins d’entretien + futurs Bell + nouveau câble du tiers), par exemple si : de B à C = 3 câbles &amp; B à D : 2 câbles, A à B = 5 câbles :  A à B représente donc la pire condition</t>
  </si>
  <si>
    <t xml:space="preserve"># Conduit </t>
  </si>
  <si>
    <t>Nombre de câbles au final</t>
  </si>
  <si>
    <t>Cu 28 mm</t>
  </si>
  <si>
    <t>Cu 33 mm</t>
  </si>
  <si>
    <t>Cu 38 mm</t>
  </si>
  <si>
    <t>Cu 43 mm</t>
  </si>
  <si>
    <t>Cu 48 mm</t>
  </si>
  <si>
    <t>Cu 53 mm</t>
  </si>
  <si>
    <t>FO 16 mm</t>
  </si>
  <si>
    <t>FO 18 mm</t>
  </si>
  <si>
    <t>Cu 23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</si>
</sst>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)\ _$_ ;_ * \(#,##0.00\)\ _$_ ;_ * &quot;-&quot;??_)\ _$_ ;_ @_ "/>
    <numFmt numFmtId="165" formatCode="0.0%"/>
    <numFmt numFmtId="166" formatCode="0.0000"/>
    <numFmt numFmtId="167" formatCode="0.0"/>
    <numFmt numFmtId="168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 tint="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1" fillId="0" borderId="0"/>
  </cellStyleXfs>
  <cellXfs count="105">
    <xf numFmtId="0" fontId="0" fillId="0" borderId="0" xfId="0"/>
    <xf numFmtId="0" fontId="0" fillId="4" borderId="0" xfId="0" applyFont="1" applyFill="1" applyProtection="1"/>
    <xf numFmtId="9" fontId="10" fillId="6" borderId="5" xfId="0" applyNumberFormat="1" applyFont="1" applyFill="1" applyBorder="1" applyAlignment="1" applyProtection="1">
      <alignment horizontal="center" vertical="top"/>
      <protection hidden="1"/>
    </xf>
    <xf numFmtId="9" fontId="0" fillId="6" borderId="5" xfId="0" applyNumberFormat="1" applyFont="1" applyFill="1" applyBorder="1" applyAlignment="1" applyProtection="1">
      <alignment horizontal="center" vertical="top"/>
      <protection hidden="1"/>
    </xf>
    <xf numFmtId="0" fontId="0" fillId="6" borderId="5" xfId="0" applyFont="1" applyFill="1" applyBorder="1" applyAlignment="1" applyProtection="1">
      <alignment horizontal="center" vertical="top"/>
      <protection hidden="1"/>
    </xf>
    <xf numFmtId="168" fontId="0" fillId="6" borderId="5" xfId="1" applyNumberFormat="1" applyFont="1" applyFill="1" applyBorder="1" applyAlignment="1" applyProtection="1">
      <alignment horizontal="center" vertical="top"/>
      <protection hidden="1"/>
    </xf>
    <xf numFmtId="2" fontId="0" fillId="6" borderId="5" xfId="0" applyNumberFormat="1" applyFont="1" applyFill="1" applyBorder="1" applyAlignment="1" applyProtection="1">
      <alignment horizontal="center" vertical="top"/>
      <protection hidden="1"/>
    </xf>
    <xf numFmtId="0" fontId="9" fillId="4" borderId="0" xfId="0" applyFont="1" applyFill="1" applyProtection="1"/>
    <xf numFmtId="0" fontId="9" fillId="4" borderId="0" xfId="0" applyFont="1" applyFill="1" applyAlignment="1" applyProtection="1">
      <alignment vertical="top"/>
    </xf>
    <xf numFmtId="0" fontId="0" fillId="4" borderId="0" xfId="0" applyFont="1" applyFill="1" applyAlignment="1" applyProtection="1">
      <alignment wrapText="1"/>
    </xf>
    <xf numFmtId="0" fontId="1" fillId="5" borderId="5" xfId="0" applyFont="1" applyFill="1" applyBorder="1" applyAlignment="1" applyProtection="1">
      <alignment vertical="top" wrapText="1"/>
    </xf>
    <xf numFmtId="0" fontId="6" fillId="5" borderId="5" xfId="0" applyFont="1" applyFill="1" applyBorder="1" applyAlignment="1" applyProtection="1">
      <alignment horizontal="left" vertical="center" wrapText="1"/>
    </xf>
    <xf numFmtId="0" fontId="1" fillId="4" borderId="0" xfId="0" applyFont="1" applyFill="1" applyAlignment="1" applyProtection="1">
      <alignment horizontal="left" vertical="top"/>
    </xf>
    <xf numFmtId="0" fontId="10" fillId="2" borderId="7" xfId="0" applyFont="1" applyFill="1" applyBorder="1" applyAlignment="1" applyProtection="1">
      <alignment horizontal="center"/>
    </xf>
    <xf numFmtId="0" fontId="10" fillId="4" borderId="0" xfId="0" applyFont="1" applyFill="1" applyProtection="1"/>
    <xf numFmtId="0" fontId="6" fillId="5" borderId="5" xfId="0" applyFont="1" applyFill="1" applyBorder="1" applyAlignment="1" applyProtection="1">
      <alignment vertical="top" wrapText="1"/>
    </xf>
    <xf numFmtId="2" fontId="1" fillId="6" borderId="11" xfId="0" applyNumberFormat="1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Protection="1"/>
    <xf numFmtId="0" fontId="6" fillId="5" borderId="5" xfId="0" applyFont="1" applyFill="1" applyBorder="1" applyAlignment="1" applyProtection="1">
      <alignment vertical="center" wrapText="1"/>
    </xf>
    <xf numFmtId="0" fontId="1" fillId="5" borderId="5" xfId="0" applyFont="1" applyFill="1" applyBorder="1" applyAlignment="1" applyProtection="1">
      <alignment vertical="center" wrapText="1"/>
    </xf>
    <xf numFmtId="0" fontId="0" fillId="4" borderId="0" xfId="0" applyFont="1" applyFill="1" applyBorder="1" applyAlignment="1" applyProtection="1"/>
    <xf numFmtId="0" fontId="0" fillId="4" borderId="0" xfId="0" applyFont="1" applyFill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top"/>
    </xf>
    <xf numFmtId="0" fontId="1" fillId="5" borderId="5" xfId="0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horizontal="center" vertical="top" wrapText="1"/>
    </xf>
    <xf numFmtId="0" fontId="0" fillId="5" borderId="5" xfId="0" applyFont="1" applyFill="1" applyBorder="1" applyAlignment="1" applyProtection="1">
      <alignment horizontal="center" wrapText="1"/>
    </xf>
    <xf numFmtId="0" fontId="0" fillId="5" borderId="7" xfId="0" applyFont="1" applyFill="1" applyBorder="1" applyAlignment="1" applyProtection="1">
      <alignment horizontal="center" wrapText="1"/>
    </xf>
    <xf numFmtId="1" fontId="12" fillId="4" borderId="0" xfId="0" applyNumberFormat="1" applyFont="1" applyFill="1" applyAlignment="1" applyProtection="1">
      <alignment horizontal="center" vertical="top" wrapText="1"/>
    </xf>
    <xf numFmtId="1" fontId="0" fillId="4" borderId="0" xfId="0" applyNumberFormat="1" applyFont="1" applyFill="1" applyProtection="1"/>
    <xf numFmtId="1" fontId="8" fillId="4" borderId="0" xfId="0" applyNumberFormat="1" applyFont="1" applyFill="1" applyAlignment="1" applyProtection="1">
      <alignment vertical="top"/>
    </xf>
    <xf numFmtId="0" fontId="8" fillId="4" borderId="0" xfId="0" applyFont="1" applyFill="1" applyAlignment="1" applyProtection="1">
      <alignment vertical="top"/>
    </xf>
    <xf numFmtId="0" fontId="0" fillId="4" borderId="0" xfId="0" applyFont="1" applyFill="1" applyAlignment="1" applyProtection="1"/>
    <xf numFmtId="1" fontId="8" fillId="4" borderId="0" xfId="0" applyNumberFormat="1" applyFont="1" applyFill="1" applyAlignment="1" applyProtection="1">
      <alignment vertical="top" wrapText="1"/>
    </xf>
    <xf numFmtId="0" fontId="8" fillId="4" borderId="0" xfId="0" applyFont="1" applyFill="1" applyAlignment="1" applyProtection="1">
      <alignment vertical="top" wrapText="1"/>
    </xf>
    <xf numFmtId="0" fontId="6" fillId="4" borderId="0" xfId="0" applyFont="1" applyFill="1" applyAlignment="1" applyProtection="1">
      <alignment wrapText="1"/>
    </xf>
    <xf numFmtId="0" fontId="16" fillId="4" borderId="0" xfId="0" applyFont="1" applyFill="1" applyAlignment="1" applyProtection="1">
      <alignment vertical="top" wrapText="1"/>
    </xf>
    <xf numFmtId="0" fontId="8" fillId="4" borderId="0" xfId="0" applyFont="1" applyFill="1" applyAlignment="1" applyProtection="1">
      <alignment horizontal="left" vertical="top" wrapText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8" fontId="0" fillId="0" borderId="0" xfId="0" applyNumberFormat="1" applyFill="1" applyAlignment="1" applyProtection="1">
      <alignment horizontal="center" vertical="center"/>
      <protection hidden="1"/>
    </xf>
    <xf numFmtId="166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8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0" fontId="0" fillId="4" borderId="0" xfId="0" applyFont="1" applyFill="1" applyAlignment="1" applyProtection="1">
      <alignment horizontal="center"/>
    </xf>
    <xf numFmtId="165" fontId="0" fillId="6" borderId="5" xfId="0" applyNumberFormat="1" applyFont="1" applyFill="1" applyBorder="1" applyAlignment="1" applyProtection="1">
      <alignment horizontal="center" vertical="top"/>
      <protection hidden="1"/>
    </xf>
    <xf numFmtId="166" fontId="0" fillId="6" borderId="5" xfId="0" applyNumberFormat="1" applyFont="1" applyFill="1" applyBorder="1" applyAlignment="1" applyProtection="1">
      <alignment horizontal="center" vertical="top"/>
      <protection hidden="1"/>
    </xf>
    <xf numFmtId="167" fontId="0" fillId="6" borderId="5" xfId="0" applyNumberFormat="1" applyFont="1" applyFill="1" applyBorder="1" applyAlignment="1" applyProtection="1">
      <alignment horizontal="center" vertical="top"/>
      <protection hidden="1"/>
    </xf>
    <xf numFmtId="166" fontId="0" fillId="6" borderId="7" xfId="0" applyNumberFormat="1" applyFont="1" applyFill="1" applyBorder="1" applyAlignment="1" applyProtection="1">
      <alignment horizontal="center" vertical="top"/>
      <protection hidden="1"/>
    </xf>
    <xf numFmtId="167" fontId="0" fillId="6" borderId="7" xfId="0" applyNumberFormat="1" applyFont="1" applyFill="1" applyBorder="1" applyAlignment="1" applyProtection="1">
      <alignment horizontal="center" vertical="top"/>
      <protection hidden="1"/>
    </xf>
    <xf numFmtId="0" fontId="0" fillId="6" borderId="7" xfId="0" applyFont="1" applyFill="1" applyBorder="1" applyAlignment="1" applyProtection="1">
      <alignment horizontal="center" vertical="top"/>
      <protection hidden="1"/>
    </xf>
    <xf numFmtId="1" fontId="6" fillId="6" borderId="6" xfId="0" applyNumberFormat="1" applyFont="1" applyFill="1" applyBorder="1" applyAlignment="1" applyProtection="1">
      <alignment horizontal="center" vertical="top"/>
    </xf>
    <xf numFmtId="166" fontId="6" fillId="6" borderId="6" xfId="0" applyNumberFormat="1" applyFont="1" applyFill="1" applyBorder="1" applyAlignment="1" applyProtection="1">
      <alignment horizontal="center" vertical="top"/>
    </xf>
    <xf numFmtId="4" fontId="6" fillId="6" borderId="6" xfId="0" applyNumberFormat="1" applyFont="1" applyFill="1" applyBorder="1" applyAlignment="1" applyProtection="1">
      <alignment horizontal="center" vertical="top"/>
    </xf>
    <xf numFmtId="0" fontId="0" fillId="2" borderId="5" xfId="0" applyFont="1" applyFill="1" applyBorder="1" applyAlignment="1" applyProtection="1">
      <alignment horizontal="left" vertical="top"/>
      <protection locked="0"/>
    </xf>
    <xf numFmtId="0" fontId="0" fillId="2" borderId="7" xfId="0" applyFont="1" applyFill="1" applyBorder="1" applyAlignment="1" applyProtection="1">
      <alignment horizontal="left" vertical="top"/>
      <protection locked="0"/>
    </xf>
    <xf numFmtId="0" fontId="0" fillId="2" borderId="5" xfId="0" applyFont="1" applyFill="1" applyBorder="1" applyAlignment="1" applyProtection="1">
      <alignment horizontal="center" vertical="top"/>
      <protection locked="0"/>
    </xf>
    <xf numFmtId="0" fontId="6" fillId="5" borderId="12" xfId="0" applyFont="1" applyFill="1" applyBorder="1" applyAlignment="1" applyProtection="1">
      <alignment horizontal="left" vertical="center" wrapText="1"/>
    </xf>
    <xf numFmtId="0" fontId="6" fillId="5" borderId="12" xfId="0" applyFont="1" applyFill="1" applyBorder="1" applyAlignment="1" applyProtection="1">
      <alignment horizontal="left"/>
    </xf>
    <xf numFmtId="0" fontId="6" fillId="5" borderId="12" xfId="0" applyFont="1" applyFill="1" applyBorder="1" applyAlignment="1" applyProtection="1">
      <alignment horizontal="left" vertical="top"/>
    </xf>
    <xf numFmtId="0" fontId="0" fillId="4" borderId="0" xfId="0" applyFont="1" applyFill="1" applyBorder="1" applyProtection="1"/>
    <xf numFmtId="0" fontId="18" fillId="4" borderId="0" xfId="0" applyFont="1" applyFill="1" applyProtection="1"/>
    <xf numFmtId="0" fontId="14" fillId="4" borderId="0" xfId="0" applyFont="1" applyFill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0" fillId="4" borderId="0" xfId="0" applyFont="1" applyFill="1" applyAlignment="1" applyProtection="1">
      <alignment horizontal="left" vertical="center" wrapText="1" indent="1"/>
    </xf>
    <xf numFmtId="0" fontId="21" fillId="4" borderId="0" xfId="0" applyFont="1" applyFill="1" applyAlignment="1" applyProtection="1">
      <alignment horizontal="left" vertical="center" indent="1"/>
    </xf>
    <xf numFmtId="0" fontId="0" fillId="4" borderId="0" xfId="0" applyFont="1" applyFill="1" applyAlignment="1" applyProtection="1">
      <alignment horizontal="left" vertical="center" indent="3"/>
    </xf>
    <xf numFmtId="0" fontId="0" fillId="4" borderId="0" xfId="0" applyFont="1" applyFill="1" applyAlignment="1" applyProtection="1">
      <alignment horizontal="left" indent="2"/>
    </xf>
    <xf numFmtId="0" fontId="8" fillId="4" borderId="0" xfId="0" applyFont="1" applyFill="1" applyAlignment="1" applyProtection="1">
      <alignment horizontal="left" vertical="top" wrapText="1" indent="2"/>
    </xf>
    <xf numFmtId="0" fontId="0" fillId="6" borderId="5" xfId="0" applyFont="1" applyFill="1" applyBorder="1" applyAlignment="1" applyProtection="1">
      <alignment horizontal="center" vertical="top"/>
    </xf>
    <xf numFmtId="0" fontId="0" fillId="6" borderId="7" xfId="0" applyFont="1" applyFill="1" applyBorder="1" applyAlignment="1" applyProtection="1">
      <alignment horizontal="center" vertical="top"/>
    </xf>
    <xf numFmtId="0" fontId="0" fillId="7" borderId="5" xfId="0" applyFont="1" applyFill="1" applyBorder="1" applyProtection="1"/>
    <xf numFmtId="0" fontId="1" fillId="4" borderId="0" xfId="0" applyFont="1" applyFill="1" applyProtection="1"/>
    <xf numFmtId="0" fontId="19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 vertical="top" wrapText="1"/>
    </xf>
    <xf numFmtId="0" fontId="16" fillId="4" borderId="0" xfId="0" applyFont="1" applyFill="1" applyAlignment="1" applyProtection="1">
      <alignment horizontal="left" vertical="top" wrapText="1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center" wrapText="1" indent="3"/>
    </xf>
    <xf numFmtId="0" fontId="8" fillId="0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left" vertical="top" wrapText="1"/>
    </xf>
    <xf numFmtId="0" fontId="17" fillId="4" borderId="0" xfId="0" applyFont="1" applyFill="1" applyAlignment="1" applyProtection="1">
      <alignment horizontal="left" vertical="top" wrapText="1"/>
    </xf>
    <xf numFmtId="1" fontId="8" fillId="4" borderId="0" xfId="0" applyNumberFormat="1" applyFont="1" applyFill="1" applyAlignment="1" applyProtection="1">
      <alignment horizontal="center" vertical="top" wrapText="1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ont="1" applyFill="1" applyBorder="1" applyAlignment="1" applyProtection="1">
      <alignment horizontal="center" wrapText="1"/>
    </xf>
    <xf numFmtId="0" fontId="0" fillId="4" borderId="0" xfId="0" applyFont="1" applyFill="1" applyAlignment="1" applyProtection="1">
      <alignment horizontal="center" wrapText="1"/>
    </xf>
    <xf numFmtId="0" fontId="5" fillId="5" borderId="8" xfId="0" applyFont="1" applyFill="1" applyBorder="1" applyAlignment="1" applyProtection="1">
      <alignment horizontal="right"/>
    </xf>
    <xf numFmtId="0" fontId="5" fillId="5" borderId="9" xfId="0" applyFont="1" applyFill="1" applyBorder="1" applyAlignment="1" applyProtection="1">
      <alignment horizontal="right"/>
    </xf>
    <xf numFmtId="0" fontId="5" fillId="5" borderId="10" xfId="0" applyFont="1" applyFill="1" applyBorder="1" applyAlignment="1" applyProtection="1">
      <alignment horizontal="right"/>
    </xf>
    <xf numFmtId="0" fontId="0" fillId="4" borderId="4" xfId="0" applyFont="1" applyFill="1" applyBorder="1" applyAlignment="1" applyProtection="1">
      <alignment horizontal="left" vertical="top" wrapText="1"/>
      <protection locked="0"/>
    </xf>
  </cellXfs>
  <cellStyles count="3">
    <cellStyle name="Milliers" xfId="1" builtinId="3"/>
    <cellStyle name="Normal" xfId="0" builtinId="0"/>
    <cellStyle name="Normal 3" xfId="2"/>
  </cellStyles>
  <dxfs count="7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18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52</xdr:row>
          <xdr:rowOff>19050</xdr:rowOff>
        </xdr:from>
        <xdr:to>
          <xdr:col>9</xdr:col>
          <xdr:colOff>666750</xdr:colOff>
          <xdr:row>56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80</xdr:row>
      <xdr:rowOff>180975</xdr:rowOff>
    </xdr:from>
    <xdr:to>
      <xdr:col>2</xdr:col>
      <xdr:colOff>1391064</xdr:colOff>
      <xdr:row>84</xdr:row>
      <xdr:rowOff>69990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91026A-D88C-4377-BE21-6B9553D61D7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906" t="13117" r="7267" b="16745"/>
        <a:stretch/>
      </xdr:blipFill>
      <xdr:spPr>
        <a:xfrm>
          <a:off x="85725" y="15420975"/>
          <a:ext cx="3553239" cy="6510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85</xdr:row>
      <xdr:rowOff>57150</xdr:rowOff>
    </xdr:from>
    <xdr:to>
      <xdr:col>4</xdr:col>
      <xdr:colOff>1734144</xdr:colOff>
      <xdr:row>97</xdr:row>
      <xdr:rowOff>173182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6249650"/>
          <a:ext cx="6858594" cy="240203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98</xdr:row>
      <xdr:rowOff>123825</xdr:rowOff>
    </xdr:from>
    <xdr:to>
      <xdr:col>5</xdr:col>
      <xdr:colOff>656211</xdr:colOff>
      <xdr:row>120</xdr:row>
      <xdr:rowOff>123301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90BD55-4067-43B8-8DB8-7939921B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18792825"/>
          <a:ext cx="8114286" cy="4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47625</xdr:rowOff>
    </xdr:from>
    <xdr:to>
      <xdr:col>4</xdr:col>
      <xdr:colOff>1736439</xdr:colOff>
      <xdr:row>142</xdr:row>
      <xdr:rowOff>182079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288625"/>
          <a:ext cx="6956139" cy="3944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Dessin_Microsoft_Visio.vsd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M73"/>
  <sheetViews>
    <sheetView tabSelected="1" zoomScaleNormal="100" workbookViewId="0">
      <selection activeCell="E5" sqref="E5:G5"/>
    </sheetView>
  </sheetViews>
  <sheetFormatPr baseColWidth="10" defaultColWidth="11.42578125" defaultRowHeight="15" x14ac:dyDescent="0.25"/>
  <cols>
    <col min="1" max="1" width="2.42578125" style="1" customWidth="1"/>
    <col min="2" max="2" width="36.5703125" style="9" customWidth="1"/>
    <col min="3" max="3" width="21.5703125" style="1" customWidth="1"/>
    <col min="4" max="4" width="22.85546875" style="1" customWidth="1"/>
    <col min="5" max="6" width="13.7109375" style="1" customWidth="1"/>
    <col min="7" max="7" width="12.7109375" style="1" customWidth="1"/>
    <col min="8" max="8" width="12.42578125" style="1" customWidth="1"/>
    <col min="9" max="9" width="11.42578125" style="1"/>
    <col min="10" max="10" width="23.7109375" style="1" bestFit="1" customWidth="1"/>
    <col min="11" max="16384" width="11.42578125" style="1"/>
  </cols>
  <sheetData>
    <row r="1" spans="1:10" ht="15" customHeight="1" x14ac:dyDescent="0.25">
      <c r="A1" s="74"/>
      <c r="B1" s="87" t="s">
        <v>146</v>
      </c>
      <c r="C1" s="87"/>
      <c r="D1" s="87"/>
      <c r="E1" s="87"/>
      <c r="F1" s="87"/>
      <c r="G1" s="87"/>
      <c r="H1" s="87"/>
      <c r="J1" s="7"/>
    </row>
    <row r="2" spans="1:10" ht="15" customHeight="1" x14ac:dyDescent="0.25">
      <c r="A2" s="74"/>
      <c r="B2" s="87"/>
      <c r="C2" s="87"/>
      <c r="D2" s="87"/>
      <c r="E2" s="87"/>
      <c r="F2" s="87"/>
      <c r="G2" s="87"/>
      <c r="H2" s="87"/>
      <c r="J2" s="8"/>
    </row>
    <row r="3" spans="1:10" x14ac:dyDescent="0.25">
      <c r="G3" s="75" t="s">
        <v>89</v>
      </c>
    </row>
    <row r="4" spans="1:10" x14ac:dyDescent="0.25">
      <c r="B4" s="10" t="s">
        <v>5</v>
      </c>
      <c r="C4" s="70"/>
      <c r="D4" s="71" t="s">
        <v>100</v>
      </c>
      <c r="E4" s="90"/>
      <c r="F4" s="91"/>
      <c r="G4" s="92"/>
      <c r="I4" s="12" t="s">
        <v>86</v>
      </c>
    </row>
    <row r="5" spans="1:10" x14ac:dyDescent="0.25">
      <c r="B5" s="10" t="s">
        <v>0</v>
      </c>
      <c r="C5" s="70"/>
      <c r="D5" s="71" t="s">
        <v>85</v>
      </c>
      <c r="E5" s="90"/>
      <c r="F5" s="91"/>
      <c r="G5" s="92"/>
      <c r="I5" s="13"/>
      <c r="J5" s="14" t="s">
        <v>137</v>
      </c>
    </row>
    <row r="6" spans="1:10" ht="17.25" customHeight="1" x14ac:dyDescent="0.25">
      <c r="B6" s="15" t="s">
        <v>162</v>
      </c>
      <c r="C6" s="70"/>
      <c r="D6" s="71" t="s">
        <v>101</v>
      </c>
      <c r="E6" s="90"/>
      <c r="F6" s="91"/>
      <c r="G6" s="92"/>
      <c r="I6" s="16"/>
      <c r="J6" s="1" t="s">
        <v>144</v>
      </c>
    </row>
    <row r="7" spans="1:10" ht="15.75" customHeight="1" x14ac:dyDescent="0.25">
      <c r="B7" s="10" t="s">
        <v>136</v>
      </c>
      <c r="C7" s="70"/>
      <c r="D7" s="71" t="s">
        <v>95</v>
      </c>
      <c r="E7" s="90"/>
      <c r="F7" s="91"/>
      <c r="G7" s="92"/>
    </row>
    <row r="8" spans="1:10" ht="15.75" customHeight="1" x14ac:dyDescent="0.25">
      <c r="B8" s="10" t="s">
        <v>161</v>
      </c>
      <c r="C8" s="70"/>
      <c r="D8" s="72" t="s">
        <v>96</v>
      </c>
      <c r="E8" s="90"/>
      <c r="F8" s="91"/>
      <c r="G8" s="92"/>
      <c r="I8" s="12" t="s">
        <v>145</v>
      </c>
    </row>
    <row r="9" spans="1:10" ht="15.75" customHeight="1" x14ac:dyDescent="0.25">
      <c r="D9" s="73" t="s">
        <v>97</v>
      </c>
      <c r="E9" s="90"/>
      <c r="F9" s="91"/>
      <c r="G9" s="92"/>
      <c r="I9" s="17"/>
      <c r="J9" s="1" t="s">
        <v>87</v>
      </c>
    </row>
    <row r="10" spans="1:10" ht="15.75" customHeight="1" x14ac:dyDescent="0.25">
      <c r="D10" s="73" t="s">
        <v>98</v>
      </c>
      <c r="E10" s="90"/>
      <c r="F10" s="91"/>
      <c r="G10" s="92"/>
      <c r="I10" s="85"/>
      <c r="J10" s="1" t="s">
        <v>88</v>
      </c>
    </row>
    <row r="11" spans="1:10" ht="18" customHeight="1" x14ac:dyDescent="0.25">
      <c r="B11" s="76" t="s">
        <v>156</v>
      </c>
    </row>
    <row r="12" spans="1:10" x14ac:dyDescent="0.25">
      <c r="B12" s="18" t="s">
        <v>92</v>
      </c>
      <c r="C12" s="2">
        <f>IF(COUNTIF($D$29:$D$36,"câble existant tiers")+COUNTIF($D$29:$D$36,"Câble existant Bell")&gt;=3,0.4,IF(COUNTIF($D$29:$D$36,"câble existant tiers")+COUNTIF($D$29:$D$36,"Câble existant Bell")=2,0.31,IF(COUNTIF($D$29:$D$36,"câble existant tiers")+COUNTIF($D$29:$D$36,"Câble existant Bell")=1,0.53,0)))</f>
        <v>0</v>
      </c>
      <c r="E12" s="94"/>
    </row>
    <row r="13" spans="1:10" ht="30" x14ac:dyDescent="0.25">
      <c r="B13" s="18" t="s">
        <v>155</v>
      </c>
      <c r="C13" s="2">
        <f>IF($C$4&gt;2,(1-($C$4-2)*0.15)*$C$12,$C$12)</f>
        <v>0</v>
      </c>
      <c r="E13" s="94"/>
    </row>
    <row r="14" spans="1:10" x14ac:dyDescent="0.25">
      <c r="B14" s="19" t="s">
        <v>1</v>
      </c>
      <c r="C14" s="3">
        <f>IF($C$6&gt;=3,0.4,IF($C$6=2,0.31,IF($C$6=1,0.53,0)))</f>
        <v>0</v>
      </c>
      <c r="E14" s="94"/>
    </row>
    <row r="15" spans="1:10" ht="17.25" customHeight="1" x14ac:dyDescent="0.25">
      <c r="B15" s="19" t="s">
        <v>94</v>
      </c>
      <c r="C15" s="3">
        <f>IF($C$4&gt;2,(1-($C$4-2)*0.15)*$C$14,$C$14)</f>
        <v>0</v>
      </c>
      <c r="E15" s="94"/>
    </row>
    <row r="16" spans="1:10" ht="17.25" customHeight="1" x14ac:dyDescent="0.25">
      <c r="B16" s="19" t="s">
        <v>138</v>
      </c>
      <c r="C16" s="4" t="e">
        <f>VLOOKUP(C5,Données!B2:C44,2,FALSE)</f>
        <v>#N/A</v>
      </c>
      <c r="E16" s="94"/>
    </row>
    <row r="17" spans="1:8" x14ac:dyDescent="0.25">
      <c r="B17" s="19" t="s">
        <v>90</v>
      </c>
      <c r="C17" s="5" t="e">
        <f>INDEX(C29:H36, MATCH("Nouveau câble tiers", D29:D36, 0), 4)</f>
        <v>#N/A</v>
      </c>
      <c r="E17" s="94"/>
    </row>
    <row r="18" spans="1:8" ht="17.25" customHeight="1" x14ac:dyDescent="0.25">
      <c r="B18" s="19" t="s">
        <v>65</v>
      </c>
      <c r="C18" s="6">
        <v>1.4</v>
      </c>
      <c r="E18" s="94"/>
    </row>
    <row r="19" spans="1:8" ht="14.25" customHeight="1" x14ac:dyDescent="0.25">
      <c r="C19" s="58"/>
      <c r="E19" s="20"/>
    </row>
    <row r="20" spans="1:8" ht="21.75" customHeight="1" x14ac:dyDescent="0.25">
      <c r="B20" s="76" t="s">
        <v>140</v>
      </c>
      <c r="C20" s="58"/>
      <c r="E20" s="21"/>
    </row>
    <row r="21" spans="1:8" ht="30" customHeight="1" x14ac:dyDescent="0.25">
      <c r="B21" s="11" t="s">
        <v>93</v>
      </c>
      <c r="C21" s="59" t="e">
        <f>C13-((SUMIF(D29:D36,"Câble existant Bell",G29:G36)+SUMIF(D29:D36,"Câble existant tiers",G29:G36))/C16)</f>
        <v>#N/A</v>
      </c>
      <c r="D21" s="95" t="s">
        <v>143</v>
      </c>
      <c r="E21" s="96"/>
      <c r="F21" s="94"/>
    </row>
    <row r="22" spans="1:8" ht="19.5" customHeight="1" x14ac:dyDescent="0.25">
      <c r="B22" s="22" t="s">
        <v>81</v>
      </c>
      <c r="C22" s="6" t="e">
        <f>1.05*C5*25.4/INDEX(C29:H36, MATCH("Nouveau câble tiers", D29:D36, 0), 3)</f>
        <v>#N/A</v>
      </c>
      <c r="F22" s="94"/>
    </row>
    <row r="23" spans="1:8" ht="19.5" customHeight="1" x14ac:dyDescent="0.25">
      <c r="B23" s="22" t="s">
        <v>83</v>
      </c>
      <c r="C23" s="6" t="e">
        <f>C17*C18*0.35*C7*3.28</f>
        <v>#N/A</v>
      </c>
      <c r="E23" s="21"/>
      <c r="F23" s="94"/>
    </row>
    <row r="24" spans="1:8" ht="19.5" customHeight="1" x14ac:dyDescent="0.25">
      <c r="A24" s="21"/>
      <c r="B24" s="22" t="s">
        <v>82</v>
      </c>
      <c r="C24" s="6" t="e">
        <f>C23*EXP(C17*0.35*1.57)</f>
        <v>#N/A</v>
      </c>
      <c r="E24" s="21"/>
      <c r="F24" s="94"/>
    </row>
    <row r="25" spans="1:8" ht="19.5" customHeight="1" x14ac:dyDescent="0.25">
      <c r="B25" s="22" t="s">
        <v>6</v>
      </c>
      <c r="C25" s="59" t="e">
        <f>G37/C16</f>
        <v>#N/A</v>
      </c>
      <c r="D25" s="23"/>
      <c r="F25" s="94"/>
    </row>
    <row r="26" spans="1:8" ht="19.5" customHeight="1" x14ac:dyDescent="0.25">
      <c r="B26" s="22" t="s">
        <v>102</v>
      </c>
      <c r="C26" s="59" t="e">
        <f>C15-C25</f>
        <v>#N/A</v>
      </c>
    </row>
    <row r="28" spans="1:8" ht="60" x14ac:dyDescent="0.25">
      <c r="B28" s="77" t="s">
        <v>141</v>
      </c>
      <c r="C28" s="24" t="s">
        <v>8</v>
      </c>
      <c r="D28" s="25" t="s">
        <v>7</v>
      </c>
      <c r="E28" s="24" t="s">
        <v>62</v>
      </c>
      <c r="F28" s="24" t="s">
        <v>63</v>
      </c>
      <c r="G28" s="24" t="s">
        <v>139</v>
      </c>
      <c r="H28" s="24" t="s">
        <v>79</v>
      </c>
    </row>
    <row r="29" spans="1:8" x14ac:dyDescent="0.25">
      <c r="B29" s="26" t="s">
        <v>103</v>
      </c>
      <c r="C29" s="68"/>
      <c r="D29" s="68"/>
      <c r="E29" s="83" t="str">
        <f>IF(ISBLANK(C29)," ", VLOOKUP(C29,Données!$F$3:$I$99,2,FALSE))</f>
        <v xml:space="preserve"> </v>
      </c>
      <c r="F29" s="60" t="str">
        <f>IF(ISBLANK(C29)," ", VLOOKUP(C29,Données!$F$3:$I$99,4,FALSE))</f>
        <v xml:space="preserve"> </v>
      </c>
      <c r="G29" s="61" t="str">
        <f t="shared" ref="G29:G36" si="0">IF(ISBLANK(C29)," ",($E29^2)*0.79)</f>
        <v xml:space="preserve"> </v>
      </c>
      <c r="H29" s="4" t="str">
        <f>IF(ISBLANK(C29)," ", VLOOKUP(C29,Données!$F$3:$K$92,6,FALSE))</f>
        <v xml:space="preserve"> </v>
      </c>
    </row>
    <row r="30" spans="1:8" x14ac:dyDescent="0.25">
      <c r="B30" s="26" t="s">
        <v>104</v>
      </c>
      <c r="C30" s="68"/>
      <c r="D30" s="68"/>
      <c r="E30" s="83" t="str">
        <f>IF(ISBLANK(C30)," ", VLOOKUP(C30,Données!$F$3:$I$99,2,FALSE))</f>
        <v xml:space="preserve"> </v>
      </c>
      <c r="F30" s="60" t="str">
        <f>IF(ISBLANK(C30)," ", VLOOKUP(C30,Données!$F$3:$I$99,4,FALSE))</f>
        <v xml:space="preserve"> </v>
      </c>
      <c r="G30" s="61" t="str">
        <f t="shared" si="0"/>
        <v xml:space="preserve"> </v>
      </c>
      <c r="H30" s="4" t="str">
        <f>IF(ISBLANK(C30)," ", VLOOKUP(C30,Données!$F$3:$K$92,6,FALSE))</f>
        <v xml:space="preserve"> </v>
      </c>
    </row>
    <row r="31" spans="1:8" x14ac:dyDescent="0.25">
      <c r="B31" s="26" t="s">
        <v>105</v>
      </c>
      <c r="C31" s="68"/>
      <c r="D31" s="68"/>
      <c r="E31" s="83" t="str">
        <f>IF(ISBLANK(C31)," ", VLOOKUP(C31,Données!$F$3:$I$99,2,FALSE))</f>
        <v xml:space="preserve"> </v>
      </c>
      <c r="F31" s="60" t="str">
        <f>IF(ISBLANK(C31)," ", VLOOKUP(C31,Données!$F$3:$I$99,4,FALSE))</f>
        <v xml:space="preserve"> </v>
      </c>
      <c r="G31" s="61" t="str">
        <f t="shared" si="0"/>
        <v xml:space="preserve"> </v>
      </c>
      <c r="H31" s="4" t="str">
        <f>IF(ISBLANK(C31)," ", VLOOKUP(C31,Données!$F$3:$K$92,6,FALSE))</f>
        <v xml:space="preserve"> </v>
      </c>
    </row>
    <row r="32" spans="1:8" x14ac:dyDescent="0.25">
      <c r="B32" s="26" t="s">
        <v>106</v>
      </c>
      <c r="C32" s="68"/>
      <c r="D32" s="68"/>
      <c r="E32" s="83" t="str">
        <f>IF(ISBLANK(C32)," ", VLOOKUP(C32,Données!$F$3:$I$99,2,FALSE))</f>
        <v xml:space="preserve"> </v>
      </c>
      <c r="F32" s="60" t="str">
        <f>IF(ISBLANK(C32)," ", VLOOKUP(C32,Données!$F$3:$I$99,4,FALSE))</f>
        <v xml:space="preserve"> </v>
      </c>
      <c r="G32" s="61" t="str">
        <f t="shared" si="0"/>
        <v xml:space="preserve"> </v>
      </c>
      <c r="H32" s="4" t="str">
        <f>IF(ISBLANK(C32)," ", VLOOKUP(C32,Données!$F$3:$K$92,6,FALSE))</f>
        <v xml:space="preserve"> </v>
      </c>
    </row>
    <row r="33" spans="2:13" x14ac:dyDescent="0.25">
      <c r="B33" s="26" t="s">
        <v>107</v>
      </c>
      <c r="C33" s="68"/>
      <c r="D33" s="68"/>
      <c r="E33" s="83" t="str">
        <f>IF(ISBLANK(C33)," ", VLOOKUP(C33,Données!$F$3:$I$99,2,FALSE))</f>
        <v xml:space="preserve"> </v>
      </c>
      <c r="F33" s="60" t="str">
        <f>IF(ISBLANK(C33)," ", VLOOKUP(C33,Données!$F$3:$I$99,4,FALSE))</f>
        <v xml:space="preserve"> </v>
      </c>
      <c r="G33" s="61" t="str">
        <f t="shared" si="0"/>
        <v xml:space="preserve"> </v>
      </c>
      <c r="H33" s="4" t="str">
        <f>IF(ISBLANK(C33)," ", VLOOKUP(C33,Données!$F$3:$K$92,6,FALSE))</f>
        <v xml:space="preserve"> </v>
      </c>
      <c r="I33" s="99"/>
      <c r="J33" s="100"/>
    </row>
    <row r="34" spans="2:13" x14ac:dyDescent="0.25">
      <c r="B34" s="26" t="s">
        <v>108</v>
      </c>
      <c r="C34" s="68"/>
      <c r="D34" s="68"/>
      <c r="E34" s="83" t="str">
        <f>IF(ISBLANK(C34)," ", VLOOKUP(C34,Données!$F$3:$I$99,2,FALSE))</f>
        <v xml:space="preserve"> </v>
      </c>
      <c r="F34" s="60" t="str">
        <f>IF(ISBLANK(C34)," ", VLOOKUP(C34,Données!$F$3:$I$99,4,FALSE))</f>
        <v xml:space="preserve"> </v>
      </c>
      <c r="G34" s="61" t="str">
        <f t="shared" si="0"/>
        <v xml:space="preserve"> </v>
      </c>
      <c r="H34" s="4" t="str">
        <f>IF(ISBLANK(C34)," ", VLOOKUP(C34,Données!$F$3:$K$92,6,FALSE))</f>
        <v xml:space="preserve"> </v>
      </c>
      <c r="I34" s="99"/>
      <c r="J34" s="100"/>
    </row>
    <row r="35" spans="2:13" x14ac:dyDescent="0.25">
      <c r="B35" s="26" t="s">
        <v>109</v>
      </c>
      <c r="C35" s="68"/>
      <c r="D35" s="68"/>
      <c r="E35" s="83" t="str">
        <f>IF(ISBLANK(C35)," ", VLOOKUP(C35,Données!$F$3:$I$99,2,FALSE))</f>
        <v xml:space="preserve"> </v>
      </c>
      <c r="F35" s="60" t="str">
        <f>IF(ISBLANK(C35)," ", VLOOKUP(C35,Données!$F$3:$I$99,4,FALSE))</f>
        <v xml:space="preserve"> </v>
      </c>
      <c r="G35" s="61" t="str">
        <f t="shared" si="0"/>
        <v xml:space="preserve"> </v>
      </c>
      <c r="H35" s="4" t="str">
        <f>IF(ISBLANK(C35)," ", VLOOKUP(C35,Données!$F$3:$K$92,6,FALSE))</f>
        <v xml:space="preserve"> </v>
      </c>
      <c r="I35" s="99"/>
      <c r="J35" s="100"/>
    </row>
    <row r="36" spans="2:13" ht="15.75" thickBot="1" x14ac:dyDescent="0.3">
      <c r="B36" s="27" t="s">
        <v>110</v>
      </c>
      <c r="C36" s="69"/>
      <c r="D36" s="69"/>
      <c r="E36" s="84" t="str">
        <f>IF(ISBLANK(C36)," ", VLOOKUP(C36,Données!$F$3:$I$99,2,FALSE))</f>
        <v xml:space="preserve"> </v>
      </c>
      <c r="F36" s="62" t="str">
        <f>IF(ISBLANK(C36)," ", VLOOKUP(C36,Données!$F$3:$I$99,4,FALSE))</f>
        <v xml:space="preserve"> </v>
      </c>
      <c r="G36" s="63" t="str">
        <f t="shared" si="0"/>
        <v xml:space="preserve"> </v>
      </c>
      <c r="H36" s="64" t="str">
        <f>IF(ISBLANK(C36)," ", VLOOKUP(C36,Données!$F$3:$K$92,6,FALSE))</f>
        <v xml:space="preserve"> </v>
      </c>
      <c r="I36" s="99"/>
      <c r="J36" s="100"/>
    </row>
    <row r="37" spans="2:13" ht="13.5" customHeight="1" thickTop="1" x14ac:dyDescent="0.25">
      <c r="B37" s="101" t="s">
        <v>64</v>
      </c>
      <c r="C37" s="102"/>
      <c r="D37" s="103"/>
      <c r="E37" s="65" t="e">
        <f>AVERAGE(E29:E36)</f>
        <v>#DIV/0!</v>
      </c>
      <c r="F37" s="66"/>
      <c r="G37" s="67">
        <f>SUM(G29:G36)</f>
        <v>0</v>
      </c>
      <c r="H37" s="67">
        <f>SUM(H29:H36)</f>
        <v>0</v>
      </c>
    </row>
    <row r="38" spans="2:13" x14ac:dyDescent="0.25">
      <c r="B38" s="28" t="s">
        <v>147</v>
      </c>
      <c r="E38" s="29"/>
    </row>
    <row r="39" spans="2:13" ht="15" customHeight="1" x14ac:dyDescent="0.25">
      <c r="C39" s="30"/>
      <c r="D39" s="31"/>
      <c r="E39" s="30"/>
      <c r="F39" s="32"/>
      <c r="G39" s="32"/>
      <c r="H39" s="32"/>
    </row>
    <row r="40" spans="2:13" x14ac:dyDescent="0.25">
      <c r="B40" s="33"/>
      <c r="C40" s="30"/>
      <c r="D40" s="31"/>
      <c r="E40" s="30"/>
      <c r="F40" s="32"/>
      <c r="G40" s="32"/>
      <c r="H40" s="32"/>
    </row>
    <row r="41" spans="2:13" ht="15.75" thickBot="1" x14ac:dyDescent="0.3">
      <c r="B41" s="104"/>
      <c r="C41" s="104"/>
      <c r="D41" s="34"/>
      <c r="E41" s="98"/>
      <c r="F41" s="98"/>
      <c r="G41" s="30"/>
      <c r="H41" s="30"/>
      <c r="I41" s="97"/>
      <c r="J41" s="97"/>
      <c r="K41" s="97"/>
      <c r="L41" s="97"/>
      <c r="M41" s="97"/>
    </row>
    <row r="42" spans="2:13" x14ac:dyDescent="0.25">
      <c r="B42" s="35" t="s">
        <v>142</v>
      </c>
      <c r="D42" s="34"/>
      <c r="E42" s="86" t="s">
        <v>99</v>
      </c>
      <c r="F42" s="32"/>
      <c r="G42" s="30"/>
      <c r="H42" s="30"/>
      <c r="I42" s="97"/>
      <c r="J42" s="97"/>
      <c r="K42" s="97"/>
      <c r="L42" s="97"/>
      <c r="M42" s="97"/>
    </row>
    <row r="43" spans="2:13" x14ac:dyDescent="0.25">
      <c r="B43" s="33"/>
      <c r="C43" s="30"/>
      <c r="D43" s="31"/>
      <c r="E43" s="30"/>
      <c r="F43" s="32"/>
      <c r="G43" s="30"/>
      <c r="H43" s="30"/>
      <c r="I43" s="97"/>
      <c r="J43" s="97"/>
      <c r="K43" s="97"/>
      <c r="L43" s="97"/>
      <c r="M43" s="97"/>
    </row>
    <row r="44" spans="2:13" ht="15.75" x14ac:dyDescent="0.25">
      <c r="B44" s="79" t="s">
        <v>148</v>
      </c>
      <c r="H44" s="30"/>
      <c r="I44" s="97"/>
      <c r="J44" s="97"/>
      <c r="K44" s="97"/>
      <c r="L44" s="97"/>
      <c r="M44" s="97"/>
    </row>
    <row r="45" spans="2:13" x14ac:dyDescent="0.25">
      <c r="B45" s="80" t="s">
        <v>149</v>
      </c>
      <c r="C45" s="81"/>
      <c r="D45" s="82"/>
      <c r="E45" s="81"/>
      <c r="F45" s="81"/>
      <c r="G45" s="81"/>
      <c r="H45" s="30"/>
      <c r="I45" s="97"/>
      <c r="J45" s="97"/>
      <c r="K45" s="97"/>
      <c r="L45" s="97"/>
      <c r="M45" s="97"/>
    </row>
    <row r="46" spans="2:13" x14ac:dyDescent="0.25">
      <c r="B46" s="80" t="s">
        <v>150</v>
      </c>
      <c r="C46" s="81"/>
      <c r="D46" s="81"/>
      <c r="E46" s="81"/>
      <c r="F46" s="81"/>
      <c r="G46" s="81"/>
      <c r="H46" s="30"/>
      <c r="I46" s="97"/>
      <c r="J46" s="97"/>
      <c r="K46" s="97"/>
      <c r="L46" s="97"/>
      <c r="M46" s="97"/>
    </row>
    <row r="47" spans="2:13" x14ac:dyDescent="0.25">
      <c r="B47" s="80" t="s">
        <v>151</v>
      </c>
      <c r="C47" s="81"/>
      <c r="D47" s="81"/>
      <c r="E47" s="81"/>
      <c r="F47" s="81"/>
      <c r="G47" s="81"/>
      <c r="H47" s="30"/>
      <c r="I47" s="97"/>
      <c r="J47" s="97"/>
      <c r="K47" s="97"/>
      <c r="L47" s="97"/>
      <c r="M47" s="97"/>
    </row>
    <row r="48" spans="2:13" x14ac:dyDescent="0.25">
      <c r="B48" s="80" t="s">
        <v>152</v>
      </c>
      <c r="C48" s="81"/>
      <c r="D48" s="81"/>
      <c r="E48" s="81"/>
      <c r="F48" s="81"/>
      <c r="G48" s="81"/>
      <c r="H48" s="30"/>
      <c r="I48" s="97"/>
      <c r="J48" s="97"/>
      <c r="K48" s="97"/>
      <c r="L48" s="97"/>
      <c r="M48" s="97"/>
    </row>
    <row r="49" spans="2:13" x14ac:dyDescent="0.25">
      <c r="B49" s="80" t="s">
        <v>153</v>
      </c>
      <c r="C49" s="81"/>
      <c r="D49" s="81"/>
      <c r="E49" s="81"/>
      <c r="F49" s="81"/>
      <c r="G49" s="81"/>
      <c r="H49" s="30"/>
      <c r="I49" s="97"/>
      <c r="J49" s="97"/>
      <c r="K49" s="97"/>
      <c r="L49" s="97"/>
      <c r="M49" s="97"/>
    </row>
    <row r="50" spans="2:13" ht="36.75" customHeight="1" x14ac:dyDescent="0.25">
      <c r="B50" s="93" t="s">
        <v>154</v>
      </c>
      <c r="C50" s="93"/>
      <c r="D50" s="93"/>
      <c r="E50" s="93"/>
      <c r="F50" s="93"/>
      <c r="G50" s="93"/>
      <c r="H50" s="30"/>
      <c r="I50" s="97"/>
      <c r="J50" s="97"/>
      <c r="K50" s="97"/>
      <c r="L50" s="97"/>
      <c r="M50" s="97"/>
    </row>
    <row r="51" spans="2:13" x14ac:dyDescent="0.25">
      <c r="B51" s="78"/>
      <c r="C51" s="78"/>
      <c r="D51" s="78"/>
      <c r="E51" s="78"/>
      <c r="F51" s="78"/>
      <c r="G51" s="78"/>
      <c r="H51" s="30"/>
      <c r="I51" s="97"/>
      <c r="J51" s="97"/>
      <c r="K51" s="97"/>
      <c r="L51" s="97"/>
      <c r="M51" s="97"/>
    </row>
    <row r="52" spans="2:13" x14ac:dyDescent="0.25">
      <c r="C52" s="32"/>
      <c r="D52" s="31"/>
      <c r="E52" s="32"/>
      <c r="F52" s="32"/>
      <c r="G52" s="30"/>
      <c r="H52" s="30"/>
      <c r="I52" s="97"/>
      <c r="J52" s="97"/>
      <c r="K52" s="97"/>
      <c r="L52" s="97"/>
      <c r="M52" s="97"/>
    </row>
    <row r="53" spans="2:13" ht="30.75" customHeight="1" x14ac:dyDescent="0.25">
      <c r="B53" s="89" t="s">
        <v>160</v>
      </c>
      <c r="C53" s="89"/>
      <c r="D53" s="89"/>
      <c r="E53" s="89"/>
      <c r="F53" s="89"/>
      <c r="G53" s="89"/>
      <c r="H53" s="36"/>
    </row>
    <row r="55" spans="2:13" x14ac:dyDescent="0.25">
      <c r="B55" s="1"/>
    </row>
    <row r="56" spans="2:13" ht="21.75" customHeight="1" x14ac:dyDescent="0.25">
      <c r="B56" s="1"/>
    </row>
    <row r="57" spans="2:13" ht="21.75" customHeight="1" x14ac:dyDescent="0.25">
      <c r="B57" s="1"/>
    </row>
    <row r="58" spans="2:13" ht="21.75" customHeight="1" x14ac:dyDescent="0.25">
      <c r="B58" s="1"/>
    </row>
    <row r="59" spans="2:13" ht="21.75" customHeight="1" x14ac:dyDescent="0.25">
      <c r="B59" s="1"/>
    </row>
    <row r="60" spans="2:13" ht="21.75" customHeight="1" x14ac:dyDescent="0.25">
      <c r="B60" s="1"/>
    </row>
    <row r="61" spans="2:13" ht="43.5" customHeight="1" x14ac:dyDescent="0.25">
      <c r="B61" s="1"/>
    </row>
    <row r="62" spans="2:13" ht="18" customHeight="1" x14ac:dyDescent="0.25">
      <c r="B62" s="1"/>
    </row>
    <row r="63" spans="2:13" ht="18" customHeight="1" x14ac:dyDescent="0.25">
      <c r="B63" s="1"/>
    </row>
    <row r="64" spans="2:13" ht="18" customHeight="1" x14ac:dyDescent="0.25">
      <c r="B64" s="1"/>
    </row>
    <row r="65" spans="2:10" ht="18" customHeight="1" x14ac:dyDescent="0.25">
      <c r="B65" s="1"/>
    </row>
    <row r="69" spans="2:10" ht="15" customHeight="1" x14ac:dyDescent="0.25">
      <c r="J69" s="37"/>
    </row>
    <row r="71" spans="2:10" x14ac:dyDescent="0.25">
      <c r="C71" s="88"/>
      <c r="D71" s="88"/>
      <c r="E71" s="88"/>
    </row>
    <row r="72" spans="2:10" x14ac:dyDescent="0.25">
      <c r="C72" s="88"/>
      <c r="D72" s="88"/>
      <c r="E72" s="88"/>
    </row>
    <row r="73" spans="2:10" x14ac:dyDescent="0.25">
      <c r="C73" s="88"/>
      <c r="D73" s="88"/>
      <c r="E73" s="88"/>
    </row>
  </sheetData>
  <sheetProtection algorithmName="SHA-512" hashValue="av9BG1UjXmHVNmq4MIsvf2YfH+BY+kzkN7+fTTWVppo2fizdttEYgzygnPXGySI/TlD4obCkUGK2NwkELIL8OQ==" saltValue="z/n09jUfDEysH5UEa6xXFg==" spinCount="100000" sheet="1" objects="1" scenarios="1"/>
  <mergeCells count="25">
    <mergeCell ref="B41:C41"/>
    <mergeCell ref="M41:M52"/>
    <mergeCell ref="E41:F41"/>
    <mergeCell ref="K41:K52"/>
    <mergeCell ref="L41:L52"/>
    <mergeCell ref="E10:G10"/>
    <mergeCell ref="I33:J36"/>
    <mergeCell ref="I41:I52"/>
    <mergeCell ref="J41:J52"/>
    <mergeCell ref="B1:H2"/>
    <mergeCell ref="C71:E71"/>
    <mergeCell ref="C72:E72"/>
    <mergeCell ref="C73:E73"/>
    <mergeCell ref="B53:G53"/>
    <mergeCell ref="E4:G4"/>
    <mergeCell ref="E5:G5"/>
    <mergeCell ref="E6:G6"/>
    <mergeCell ref="E7:G7"/>
    <mergeCell ref="E8:G8"/>
    <mergeCell ref="E9:G9"/>
    <mergeCell ref="B50:G50"/>
    <mergeCell ref="E12:E18"/>
    <mergeCell ref="F21:F25"/>
    <mergeCell ref="D21:E21"/>
    <mergeCell ref="B37:D37"/>
  </mergeCells>
  <conditionalFormatting sqref="C26">
    <cfRule type="cellIs" dxfId="6" priority="1" operator="greaterThan">
      <formula>0</formula>
    </cfRule>
    <cfRule type="cellIs" dxfId="5" priority="12" operator="lessThan">
      <formula>0</formula>
    </cfRule>
  </conditionalFormatting>
  <conditionalFormatting sqref="C23">
    <cfRule type="cellIs" dxfId="4" priority="11" operator="greaterThan">
      <formula>600</formula>
    </cfRule>
  </conditionalFormatting>
  <conditionalFormatting sqref="C22">
    <cfRule type="cellIs" dxfId="3" priority="7" operator="greaterThan">
      <formula>600</formula>
    </cfRule>
  </conditionalFormatting>
  <conditionalFormatting sqref="C21">
    <cfRule type="cellIs" dxfId="2" priority="2" operator="greaterThan">
      <formula>0</formula>
    </cfRule>
    <cfRule type="cellIs" dxfId="1" priority="5" operator="lessThan">
      <formula>0</formula>
    </cfRule>
  </conditionalFormatting>
  <conditionalFormatting sqref="I6">
    <cfRule type="cellIs" dxfId="0" priority="3" operator="between">
      <formula>"2.6"</formula>
      <formula>"2.9"</formula>
    </cfRule>
  </conditionalFormatting>
  <dataValidations xWindow="500" yWindow="466" count="2">
    <dataValidation allowBlank="1" showInputMessage="1" showErrorMessage="1" prompt="Indiquer au moins un nouveau câble dans la colonne D23 à D30  pour calculer le tension du tirafe du câble à installer" sqref="C17"/>
    <dataValidation type="list" allowBlank="1" showInputMessage="1" showErrorMessage="1" sqref="E25">
      <formula1>$L$3:$L$70</formula1>
    </dataValidation>
  </dataValidations>
  <pageMargins left="0.31496062992125984" right="0.31496062992125984" top="0.35433070866141736" bottom="0.35433070866141736" header="0.31496062992125984" footer="0.31496062992125984"/>
  <pageSetup scale="77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7</xdr:col>
                <xdr:colOff>9525</xdr:colOff>
                <xdr:row>52</xdr:row>
                <xdr:rowOff>19050</xdr:rowOff>
              </from>
              <to>
                <xdr:col>9</xdr:col>
                <xdr:colOff>666750</xdr:colOff>
                <xdr:row>56</xdr:row>
                <xdr:rowOff>104775</xdr:rowOff>
              </to>
            </anchor>
          </objectPr>
        </oleObject>
      </mc:Choice>
      <mc:Fallback>
        <oleObject progId="Visio.Drawing.15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500" yWindow="466" count="4">
        <x14:dataValidation type="list" allowBlank="1" showInputMessage="1" showErrorMessage="1">
          <x14:formula1>
            <xm:f>Données!$M$3:$M$11</xm:f>
          </x14:formula1>
          <xm:sqref>C4</xm:sqref>
        </x14:dataValidation>
        <x14:dataValidation type="list" allowBlank="1" showInputMessage="1" showErrorMessage="1">
          <x14:formula1>
            <xm:f>Données!$B$3:$B$33</xm:f>
          </x14:formula1>
          <xm:sqref>C5</xm:sqref>
        </x14:dataValidation>
        <x14:dataValidation type="list" allowBlank="1" showInputMessage="1" showErrorMessage="1">
          <x14:formula1>
            <xm:f>Données!$L$3:$L$73</xm:f>
          </x14:formula1>
          <xm:sqref>D29:D36</xm:sqref>
        </x14:dataValidation>
        <x14:dataValidation type="list" allowBlank="1" showInputMessage="1" showErrorMessage="1">
          <x14:formula1>
            <xm:f>Données!$F$3:$F$115</xm:f>
          </x14:formula1>
          <xm:sqref>C29:C36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O100"/>
  <sheetViews>
    <sheetView topLeftCell="F1" workbookViewId="0">
      <pane ySplit="2" topLeftCell="A3" activePane="bottomLeft" state="frozen"/>
      <selection activeCell="F1" sqref="F1"/>
      <selection pane="bottomLeft" activeCell="I13" sqref="I13"/>
    </sheetView>
  </sheetViews>
  <sheetFormatPr baseColWidth="10" defaultColWidth="11.42578125" defaultRowHeight="15" x14ac:dyDescent="0.25"/>
  <cols>
    <col min="1" max="1" width="11.42578125" style="38"/>
    <col min="2" max="4" width="22.28515625" style="38" customWidth="1"/>
    <col min="5" max="5" width="34.5703125" style="38" customWidth="1"/>
    <col min="6" max="6" width="26.85546875" style="39" customWidth="1"/>
    <col min="7" max="7" width="26.140625" style="38" customWidth="1"/>
    <col min="8" max="8" width="28.5703125" style="38" customWidth="1"/>
    <col min="9" max="9" width="18.5703125" style="38" customWidth="1"/>
    <col min="10" max="10" width="15.7109375" style="38" customWidth="1"/>
    <col min="11" max="11" width="11.42578125" style="38"/>
    <col min="12" max="12" width="33.5703125" style="38" customWidth="1"/>
    <col min="13" max="13" width="9.85546875" style="38" customWidth="1"/>
    <col min="14" max="16384" width="11.42578125" style="38"/>
  </cols>
  <sheetData>
    <row r="1" spans="2:13" x14ac:dyDescent="0.25">
      <c r="I1" s="40">
        <v>0.67196900000000004</v>
      </c>
    </row>
    <row r="2" spans="2:13" s="44" customFormat="1" ht="30" x14ac:dyDescent="0.25">
      <c r="B2" s="41" t="s">
        <v>3</v>
      </c>
      <c r="C2" s="41" t="s">
        <v>2</v>
      </c>
      <c r="D2" s="41" t="s">
        <v>4</v>
      </c>
      <c r="E2" s="41" t="s">
        <v>8</v>
      </c>
      <c r="F2" s="42" t="s">
        <v>30</v>
      </c>
      <c r="G2" s="42" t="s">
        <v>31</v>
      </c>
      <c r="H2" s="42" t="s">
        <v>32</v>
      </c>
      <c r="I2" s="42" t="s">
        <v>36</v>
      </c>
      <c r="J2" s="43" t="s">
        <v>66</v>
      </c>
      <c r="K2" s="44" t="s">
        <v>68</v>
      </c>
      <c r="L2" s="44" t="s">
        <v>119</v>
      </c>
      <c r="M2" s="44" t="s">
        <v>84</v>
      </c>
    </row>
    <row r="3" spans="2:13" x14ac:dyDescent="0.25">
      <c r="F3" s="45"/>
      <c r="G3" s="46"/>
      <c r="H3" s="47"/>
    </row>
    <row r="4" spans="2:13" x14ac:dyDescent="0.25">
      <c r="B4" s="39">
        <v>2</v>
      </c>
      <c r="C4" s="39">
        <v>2177</v>
      </c>
      <c r="D4" s="39">
        <v>52.5</v>
      </c>
      <c r="E4" s="38" t="s">
        <v>9</v>
      </c>
      <c r="F4" s="39" t="s">
        <v>70</v>
      </c>
      <c r="G4" s="40">
        <v>20</v>
      </c>
      <c r="H4" s="48">
        <v>0.6931702344546381</v>
      </c>
      <c r="I4" s="48">
        <f t="shared" ref="I4:I18" si="0">H4*$I$1</f>
        <v>0.46578890927624872</v>
      </c>
      <c r="J4" s="39" t="s">
        <v>78</v>
      </c>
      <c r="K4" s="38">
        <v>800</v>
      </c>
      <c r="L4" s="38" t="s">
        <v>157</v>
      </c>
      <c r="M4" s="38">
        <v>1</v>
      </c>
    </row>
    <row r="5" spans="2:13" x14ac:dyDescent="0.25">
      <c r="B5" s="39">
        <v>2.5</v>
      </c>
      <c r="C5" s="39">
        <v>3106</v>
      </c>
      <c r="D5" s="39">
        <v>62.7</v>
      </c>
      <c r="E5" s="38" t="s">
        <v>10</v>
      </c>
      <c r="F5" s="39" t="s">
        <v>171</v>
      </c>
      <c r="G5" s="40">
        <v>23</v>
      </c>
      <c r="H5" s="48">
        <v>0.7</v>
      </c>
      <c r="I5" s="48">
        <f t="shared" si="0"/>
        <v>0.47037829999999997</v>
      </c>
      <c r="J5" s="39" t="s">
        <v>78</v>
      </c>
      <c r="K5" s="38">
        <v>800</v>
      </c>
      <c r="L5" s="38" t="s">
        <v>158</v>
      </c>
      <c r="M5" s="38">
        <v>2</v>
      </c>
    </row>
    <row r="6" spans="2:13" x14ac:dyDescent="0.25">
      <c r="B6" s="39">
        <v>3</v>
      </c>
      <c r="C6" s="39">
        <v>4794</v>
      </c>
      <c r="D6" s="39">
        <v>77.900000000000006</v>
      </c>
      <c r="E6" s="38" t="s">
        <v>91</v>
      </c>
      <c r="F6" s="39" t="s">
        <v>71</v>
      </c>
      <c r="G6" s="40">
        <v>25</v>
      </c>
      <c r="H6" s="48">
        <v>1.0703363914373087</v>
      </c>
      <c r="I6" s="48">
        <f t="shared" si="0"/>
        <v>0.71923287461773699</v>
      </c>
      <c r="J6" s="39" t="s">
        <v>78</v>
      </c>
      <c r="K6" s="38">
        <v>800</v>
      </c>
      <c r="L6" s="38" t="s">
        <v>159</v>
      </c>
      <c r="M6" s="38">
        <v>3</v>
      </c>
    </row>
    <row r="7" spans="2:13" x14ac:dyDescent="0.25">
      <c r="B7" s="39">
        <v>3.5</v>
      </c>
      <c r="C7" s="39">
        <v>6413</v>
      </c>
      <c r="D7" s="39">
        <v>90.1</v>
      </c>
      <c r="E7" s="38" t="s">
        <v>11</v>
      </c>
      <c r="F7" s="39" t="s">
        <v>163</v>
      </c>
      <c r="G7" s="40">
        <v>28</v>
      </c>
      <c r="H7" s="48">
        <v>1.08</v>
      </c>
      <c r="I7" s="48">
        <f t="shared" si="0"/>
        <v>0.72572652000000004</v>
      </c>
      <c r="J7" s="39" t="s">
        <v>78</v>
      </c>
      <c r="K7" s="38">
        <v>800</v>
      </c>
      <c r="L7" s="38" t="s">
        <v>134</v>
      </c>
      <c r="M7" s="38">
        <v>4</v>
      </c>
    </row>
    <row r="8" spans="2:13" x14ac:dyDescent="0.25">
      <c r="B8" s="39">
        <v>4</v>
      </c>
      <c r="C8" s="39">
        <v>8268</v>
      </c>
      <c r="D8" s="39">
        <v>102.3</v>
      </c>
      <c r="F8" s="39" t="s">
        <v>72</v>
      </c>
      <c r="G8" s="40">
        <v>30</v>
      </c>
      <c r="H8" s="48">
        <v>1.5290519877675841</v>
      </c>
      <c r="I8" s="48">
        <f t="shared" si="0"/>
        <v>1.0274755351681957</v>
      </c>
      <c r="J8" s="39" t="s">
        <v>78</v>
      </c>
      <c r="K8" s="38">
        <v>800</v>
      </c>
      <c r="L8" s="38" t="s">
        <v>80</v>
      </c>
      <c r="M8" s="38">
        <v>5</v>
      </c>
    </row>
    <row r="9" spans="2:13" x14ac:dyDescent="0.25">
      <c r="B9" s="39">
        <v>5</v>
      </c>
      <c r="C9" s="39">
        <v>12984</v>
      </c>
      <c r="D9" s="39">
        <v>128.19999999999999</v>
      </c>
      <c r="F9" s="39" t="s">
        <v>164</v>
      </c>
      <c r="G9" s="40">
        <v>33</v>
      </c>
      <c r="H9" s="48">
        <v>1.53</v>
      </c>
      <c r="I9" s="48">
        <f t="shared" si="0"/>
        <v>1.02811257</v>
      </c>
      <c r="J9" s="39" t="s">
        <v>78</v>
      </c>
      <c r="K9" s="38">
        <v>800</v>
      </c>
      <c r="L9" s="38" t="s">
        <v>135</v>
      </c>
    </row>
    <row r="10" spans="2:13" x14ac:dyDescent="0.25">
      <c r="B10" s="39">
        <v>6</v>
      </c>
      <c r="C10" s="39">
        <v>18760</v>
      </c>
      <c r="D10" s="39">
        <v>154.1</v>
      </c>
      <c r="F10" s="39" t="s">
        <v>77</v>
      </c>
      <c r="G10" s="40">
        <v>35</v>
      </c>
      <c r="H10" s="48">
        <v>2.0693170234454636</v>
      </c>
      <c r="I10" s="48">
        <f t="shared" si="0"/>
        <v>1.3905168909276249</v>
      </c>
      <c r="J10" s="39" t="s">
        <v>78</v>
      </c>
      <c r="K10" s="38">
        <v>800</v>
      </c>
    </row>
    <row r="11" spans="2:13" x14ac:dyDescent="0.25">
      <c r="F11" s="39" t="s">
        <v>165</v>
      </c>
      <c r="G11" s="40">
        <v>38</v>
      </c>
      <c r="H11" s="48">
        <v>2.2000000000000002</v>
      </c>
      <c r="I11" s="48">
        <f t="shared" si="0"/>
        <v>1.4783318000000003</v>
      </c>
      <c r="J11" s="39" t="s">
        <v>78</v>
      </c>
      <c r="K11" s="38">
        <v>800</v>
      </c>
    </row>
    <row r="12" spans="2:13" x14ac:dyDescent="0.25">
      <c r="F12" s="39" t="s">
        <v>73</v>
      </c>
      <c r="G12" s="40">
        <v>40</v>
      </c>
      <c r="H12" s="48">
        <v>2.6911314984709476</v>
      </c>
      <c r="I12" s="48">
        <f t="shared" si="0"/>
        <v>1.8083569418960244</v>
      </c>
      <c r="J12" s="39" t="s">
        <v>78</v>
      </c>
      <c r="K12" s="38">
        <v>800</v>
      </c>
    </row>
    <row r="13" spans="2:13" x14ac:dyDescent="0.25">
      <c r="F13" s="39" t="s">
        <v>166</v>
      </c>
      <c r="G13" s="40">
        <v>43</v>
      </c>
      <c r="H13" s="48">
        <v>2.83</v>
      </c>
      <c r="I13" s="48">
        <f t="shared" si="0"/>
        <v>1.9016722700000002</v>
      </c>
      <c r="J13" s="39" t="s">
        <v>78</v>
      </c>
      <c r="K13" s="38">
        <v>800</v>
      </c>
    </row>
    <row r="14" spans="2:13" x14ac:dyDescent="0.25">
      <c r="F14" s="39" t="s">
        <v>74</v>
      </c>
      <c r="G14" s="40">
        <v>45</v>
      </c>
      <c r="H14" s="48">
        <v>3.3944954128440363</v>
      </c>
      <c r="I14" s="48">
        <f t="shared" si="0"/>
        <v>2.2809956880733946</v>
      </c>
      <c r="J14" s="39" t="s">
        <v>78</v>
      </c>
      <c r="K14" s="38">
        <v>800</v>
      </c>
    </row>
    <row r="15" spans="2:13" x14ac:dyDescent="0.25">
      <c r="F15" s="39" t="s">
        <v>167</v>
      </c>
      <c r="G15" s="40">
        <v>48</v>
      </c>
      <c r="H15" s="48">
        <v>3.54</v>
      </c>
      <c r="I15" s="48">
        <f t="shared" si="0"/>
        <v>2.37877026</v>
      </c>
      <c r="J15" s="39" t="s">
        <v>78</v>
      </c>
      <c r="K15" s="38">
        <v>800</v>
      </c>
    </row>
    <row r="16" spans="2:13" s="51" customFormat="1" x14ac:dyDescent="0.25">
      <c r="F16" s="39" t="s">
        <v>75</v>
      </c>
      <c r="G16" s="40">
        <v>50</v>
      </c>
      <c r="H16" s="48">
        <v>4.1794087665647295</v>
      </c>
      <c r="I16" s="48">
        <f t="shared" si="0"/>
        <v>2.8084331294597349</v>
      </c>
      <c r="J16" s="39" t="s">
        <v>78</v>
      </c>
      <c r="K16" s="38">
        <v>800</v>
      </c>
      <c r="L16" s="38"/>
    </row>
    <row r="17" spans="6:11" x14ac:dyDescent="0.25">
      <c r="F17" s="39" t="s">
        <v>168</v>
      </c>
      <c r="G17" s="40">
        <v>53</v>
      </c>
      <c r="H17" s="48">
        <v>4.25</v>
      </c>
      <c r="I17" s="48">
        <f t="shared" si="0"/>
        <v>2.8558682500000003</v>
      </c>
      <c r="J17" s="39" t="s">
        <v>78</v>
      </c>
      <c r="K17" s="38">
        <v>800</v>
      </c>
    </row>
    <row r="18" spans="6:11" x14ac:dyDescent="0.25">
      <c r="F18" s="39" t="s">
        <v>76</v>
      </c>
      <c r="G18" s="40">
        <v>55</v>
      </c>
      <c r="H18" s="48">
        <v>5.045871559633027</v>
      </c>
      <c r="I18" s="48">
        <f t="shared" si="0"/>
        <v>3.3906692660550459</v>
      </c>
      <c r="J18" s="39" t="s">
        <v>78</v>
      </c>
      <c r="K18" s="38">
        <v>800</v>
      </c>
    </row>
    <row r="19" spans="6:11" x14ac:dyDescent="0.25">
      <c r="F19" s="39" t="s">
        <v>120</v>
      </c>
      <c r="G19" s="49">
        <v>10.1</v>
      </c>
      <c r="H19" s="50">
        <v>0.106</v>
      </c>
      <c r="I19" s="48">
        <f t="shared" ref="I19" si="1">H19*$I$1</f>
        <v>7.1228713999999999E-2</v>
      </c>
      <c r="J19" s="39" t="s">
        <v>69</v>
      </c>
      <c r="K19" s="38">
        <v>600</v>
      </c>
    </row>
    <row r="20" spans="6:11" x14ac:dyDescent="0.25">
      <c r="F20" s="40" t="s">
        <v>111</v>
      </c>
      <c r="G20" s="40">
        <v>13</v>
      </c>
      <c r="H20" s="50">
        <v>0.16500000000000001</v>
      </c>
      <c r="I20" s="48">
        <f t="shared" ref="I20:I30" si="2">H20*$I$1</f>
        <v>0.11087488500000001</v>
      </c>
      <c r="J20" s="39" t="s">
        <v>69</v>
      </c>
      <c r="K20" s="38">
        <v>600</v>
      </c>
    </row>
    <row r="21" spans="6:11" x14ac:dyDescent="0.25">
      <c r="F21" s="40" t="s">
        <v>112</v>
      </c>
      <c r="G21" s="40">
        <v>14</v>
      </c>
      <c r="H21" s="50">
        <v>0.187</v>
      </c>
      <c r="I21" s="48">
        <f t="shared" si="2"/>
        <v>0.125658203</v>
      </c>
      <c r="J21" s="39" t="s">
        <v>69</v>
      </c>
      <c r="K21" s="38">
        <v>600</v>
      </c>
    </row>
    <row r="22" spans="6:11" x14ac:dyDescent="0.25">
      <c r="F22" s="40" t="s">
        <v>113</v>
      </c>
      <c r="G22" s="40">
        <v>15</v>
      </c>
      <c r="H22" s="50">
        <v>0.21199999999999999</v>
      </c>
      <c r="I22" s="48">
        <f t="shared" si="2"/>
        <v>0.142457428</v>
      </c>
      <c r="J22" s="39" t="s">
        <v>69</v>
      </c>
      <c r="K22" s="38">
        <v>600</v>
      </c>
    </row>
    <row r="23" spans="6:11" x14ac:dyDescent="0.25">
      <c r="F23" s="40" t="s">
        <v>169</v>
      </c>
      <c r="G23" s="40">
        <v>16</v>
      </c>
      <c r="H23" s="50">
        <v>0.22</v>
      </c>
      <c r="I23" s="48">
        <f t="shared" si="2"/>
        <v>0.14783318000000001</v>
      </c>
      <c r="J23" s="39" t="s">
        <v>69</v>
      </c>
      <c r="K23" s="38">
        <v>601</v>
      </c>
    </row>
    <row r="24" spans="6:11" x14ac:dyDescent="0.25">
      <c r="F24" s="52" t="s">
        <v>114</v>
      </c>
      <c r="G24" s="52">
        <v>17</v>
      </c>
      <c r="H24" s="53">
        <v>0.25900000000000001</v>
      </c>
      <c r="I24" s="54">
        <f t="shared" si="2"/>
        <v>0.17403997100000002</v>
      </c>
      <c r="J24" s="55" t="s">
        <v>69</v>
      </c>
      <c r="K24" s="51">
        <v>600</v>
      </c>
    </row>
    <row r="25" spans="6:11" x14ac:dyDescent="0.25">
      <c r="F25" s="52" t="s">
        <v>170</v>
      </c>
      <c r="G25" s="52">
        <v>18</v>
      </c>
      <c r="H25" s="53">
        <v>2.8</v>
      </c>
      <c r="I25" s="54">
        <f t="shared" si="2"/>
        <v>1.8815131999999999</v>
      </c>
      <c r="J25" s="55" t="s">
        <v>69</v>
      </c>
      <c r="K25" s="51">
        <v>600</v>
      </c>
    </row>
    <row r="26" spans="6:11" x14ac:dyDescent="0.25">
      <c r="F26" s="52" t="s">
        <v>115</v>
      </c>
      <c r="G26" s="52">
        <v>19</v>
      </c>
      <c r="H26" s="52">
        <v>0.312</v>
      </c>
      <c r="I26" s="54">
        <f t="shared" si="2"/>
        <v>0.209654328</v>
      </c>
      <c r="J26" s="55" t="s">
        <v>69</v>
      </c>
      <c r="K26" s="51">
        <v>600</v>
      </c>
    </row>
    <row r="27" spans="6:11" x14ac:dyDescent="0.25">
      <c r="F27" s="52" t="s">
        <v>116</v>
      </c>
      <c r="G27" s="52">
        <v>20</v>
      </c>
      <c r="H27" s="53">
        <v>0.34899999999999998</v>
      </c>
      <c r="I27" s="54">
        <f t="shared" si="2"/>
        <v>0.23451718099999999</v>
      </c>
      <c r="J27" s="55" t="s">
        <v>69</v>
      </c>
      <c r="K27" s="51">
        <v>600</v>
      </c>
    </row>
    <row r="28" spans="6:11" x14ac:dyDescent="0.25">
      <c r="F28" s="52" t="s">
        <v>116</v>
      </c>
      <c r="G28" s="52">
        <v>21</v>
      </c>
      <c r="H28" s="53">
        <v>0.36</v>
      </c>
      <c r="I28" s="54">
        <f t="shared" si="2"/>
        <v>0.24190884000000001</v>
      </c>
      <c r="J28" s="55" t="s">
        <v>69</v>
      </c>
      <c r="K28" s="51">
        <v>601</v>
      </c>
    </row>
    <row r="29" spans="6:11" x14ac:dyDescent="0.25">
      <c r="F29" s="52" t="s">
        <v>117</v>
      </c>
      <c r="G29" s="52">
        <v>22</v>
      </c>
      <c r="H29" s="50">
        <v>0.38</v>
      </c>
      <c r="I29" s="48">
        <f t="shared" si="2"/>
        <v>0.25534822000000001</v>
      </c>
      <c r="J29" s="39" t="s">
        <v>69</v>
      </c>
      <c r="K29" s="38">
        <v>600</v>
      </c>
    </row>
    <row r="30" spans="6:11" x14ac:dyDescent="0.25">
      <c r="F30" s="52" t="s">
        <v>118</v>
      </c>
      <c r="G30" s="52">
        <v>24</v>
      </c>
      <c r="H30" s="50">
        <v>0.42399999999999999</v>
      </c>
      <c r="I30" s="48">
        <f t="shared" si="2"/>
        <v>0.28491485599999999</v>
      </c>
      <c r="J30" s="39" t="s">
        <v>69</v>
      </c>
      <c r="K30" s="38">
        <v>600</v>
      </c>
    </row>
    <row r="31" spans="6:11" x14ac:dyDescent="0.25">
      <c r="F31" s="52" t="s">
        <v>121</v>
      </c>
      <c r="G31" s="52">
        <v>10</v>
      </c>
      <c r="H31" s="56">
        <v>8.5999999999999993E-2</v>
      </c>
      <c r="I31" s="48">
        <f t="shared" ref="I31:I60" si="3">H31*$I$1</f>
        <v>5.7789333999999998E-2</v>
      </c>
      <c r="J31" s="39" t="s">
        <v>67</v>
      </c>
      <c r="K31" s="38">
        <v>300</v>
      </c>
    </row>
    <row r="32" spans="6:11" x14ac:dyDescent="0.25">
      <c r="F32" s="52" t="s">
        <v>122</v>
      </c>
      <c r="G32" s="52">
        <v>11</v>
      </c>
      <c r="H32" s="56">
        <v>0.06</v>
      </c>
      <c r="I32" s="48">
        <f t="shared" si="3"/>
        <v>4.0318140000000002E-2</v>
      </c>
      <c r="J32" s="39" t="s">
        <v>67</v>
      </c>
      <c r="K32" s="38">
        <v>300</v>
      </c>
    </row>
    <row r="33" spans="6:11" x14ac:dyDescent="0.25">
      <c r="F33" s="52" t="s">
        <v>125</v>
      </c>
      <c r="G33" s="52">
        <v>12</v>
      </c>
      <c r="H33" s="56">
        <v>0.111</v>
      </c>
      <c r="I33" s="48">
        <f t="shared" si="3"/>
        <v>7.4588558999999999E-2</v>
      </c>
      <c r="J33" s="39" t="s">
        <v>67</v>
      </c>
      <c r="K33" s="38">
        <v>250</v>
      </c>
    </row>
    <row r="34" spans="6:11" x14ac:dyDescent="0.25">
      <c r="F34" s="52" t="s">
        <v>126</v>
      </c>
      <c r="G34" s="52">
        <v>13</v>
      </c>
      <c r="H34" s="56">
        <v>0.1226476377952756</v>
      </c>
      <c r="I34" s="48">
        <f t="shared" si="3"/>
        <v>8.2415410521653548E-2</v>
      </c>
      <c r="J34" s="39" t="s">
        <v>67</v>
      </c>
      <c r="K34" s="38">
        <v>250</v>
      </c>
    </row>
    <row r="35" spans="6:11" x14ac:dyDescent="0.25">
      <c r="F35" s="52" t="s">
        <v>127</v>
      </c>
      <c r="G35" s="52">
        <v>14</v>
      </c>
      <c r="H35" s="56">
        <v>0.14699999999999999</v>
      </c>
      <c r="I35" s="48">
        <f t="shared" si="3"/>
        <v>9.8779442999999995E-2</v>
      </c>
      <c r="J35" s="39" t="s">
        <v>67</v>
      </c>
      <c r="K35" s="38">
        <v>300</v>
      </c>
    </row>
    <row r="36" spans="6:11" x14ac:dyDescent="0.25">
      <c r="F36" s="52" t="s">
        <v>123</v>
      </c>
      <c r="G36" s="52">
        <v>15</v>
      </c>
      <c r="H36" s="56">
        <v>0.15</v>
      </c>
      <c r="I36" s="48">
        <f t="shared" si="3"/>
        <v>0.10079535000000001</v>
      </c>
      <c r="J36" s="39" t="s">
        <v>67</v>
      </c>
      <c r="K36" s="38">
        <v>300</v>
      </c>
    </row>
    <row r="37" spans="6:11" x14ac:dyDescent="0.25">
      <c r="F37" s="52" t="s">
        <v>124</v>
      </c>
      <c r="G37" s="52">
        <v>16</v>
      </c>
      <c r="H37" s="56">
        <v>0.14899999999999999</v>
      </c>
      <c r="I37" s="48">
        <f t="shared" si="3"/>
        <v>0.100123381</v>
      </c>
      <c r="J37" s="39" t="s">
        <v>67</v>
      </c>
      <c r="K37" s="38">
        <v>300</v>
      </c>
    </row>
    <row r="38" spans="6:11" x14ac:dyDescent="0.25">
      <c r="F38" s="52" t="s">
        <v>128</v>
      </c>
      <c r="G38" s="52">
        <v>17</v>
      </c>
      <c r="H38" s="56">
        <v>0.219</v>
      </c>
      <c r="I38" s="48">
        <f t="shared" si="3"/>
        <v>0.14716121100000001</v>
      </c>
      <c r="J38" s="39" t="s">
        <v>67</v>
      </c>
      <c r="K38" s="38">
        <v>475</v>
      </c>
    </row>
    <row r="39" spans="6:11" x14ac:dyDescent="0.25">
      <c r="F39" s="52" t="s">
        <v>129</v>
      </c>
      <c r="G39" s="52">
        <v>20</v>
      </c>
      <c r="H39" s="56">
        <v>0.214</v>
      </c>
      <c r="I39" s="48">
        <f t="shared" si="3"/>
        <v>0.14380136600000001</v>
      </c>
      <c r="J39" s="39" t="s">
        <v>67</v>
      </c>
      <c r="K39" s="38">
        <v>625</v>
      </c>
    </row>
    <row r="40" spans="6:11" x14ac:dyDescent="0.25">
      <c r="F40" s="52" t="s">
        <v>130</v>
      </c>
      <c r="G40" s="52">
        <v>21</v>
      </c>
      <c r="H40" s="56">
        <v>0.31</v>
      </c>
      <c r="I40" s="48">
        <f t="shared" si="3"/>
        <v>0.20831039000000001</v>
      </c>
      <c r="J40" s="39" t="s">
        <v>67</v>
      </c>
      <c r="K40" s="38">
        <v>625</v>
      </c>
    </row>
    <row r="41" spans="6:11" x14ac:dyDescent="0.25">
      <c r="F41" s="52" t="s">
        <v>131</v>
      </c>
      <c r="G41" s="52">
        <v>22</v>
      </c>
      <c r="H41" s="56">
        <v>0.27083333333333331</v>
      </c>
      <c r="I41" s="48">
        <f t="shared" si="3"/>
        <v>0.18199160416666665</v>
      </c>
      <c r="J41" s="39" t="s">
        <v>67</v>
      </c>
      <c r="K41" s="38">
        <v>625</v>
      </c>
    </row>
    <row r="42" spans="6:11" x14ac:dyDescent="0.25">
      <c r="F42" s="52" t="s">
        <v>132</v>
      </c>
      <c r="G42" s="52">
        <v>24</v>
      </c>
      <c r="H42" s="56">
        <v>0.31900000000000001</v>
      </c>
      <c r="I42" s="48">
        <f t="shared" si="3"/>
        <v>0.21435811100000002</v>
      </c>
      <c r="J42" s="39" t="s">
        <v>67</v>
      </c>
      <c r="K42" s="38">
        <v>625</v>
      </c>
    </row>
    <row r="43" spans="6:11" x14ac:dyDescent="0.25">
      <c r="F43" s="52" t="s">
        <v>133</v>
      </c>
      <c r="G43" s="52">
        <v>28</v>
      </c>
      <c r="H43" s="56">
        <v>0.49658792650918637</v>
      </c>
      <c r="I43" s="48">
        <f t="shared" si="3"/>
        <v>0.33369169238845148</v>
      </c>
      <c r="J43" s="39" t="s">
        <v>67</v>
      </c>
      <c r="K43" s="38">
        <v>1300</v>
      </c>
    </row>
    <row r="44" spans="6:11" x14ac:dyDescent="0.25">
      <c r="F44" s="40" t="s">
        <v>13</v>
      </c>
      <c r="G44" s="57">
        <v>10.199999999999999</v>
      </c>
      <c r="H44" s="56">
        <v>8.5999999999999993E-2</v>
      </c>
      <c r="I44" s="48">
        <f t="shared" si="3"/>
        <v>5.7789333999999998E-2</v>
      </c>
      <c r="J44" s="39" t="s">
        <v>67</v>
      </c>
      <c r="K44" s="38">
        <v>300</v>
      </c>
    </row>
    <row r="45" spans="6:11" x14ac:dyDescent="0.25">
      <c r="F45" s="40" t="s">
        <v>12</v>
      </c>
      <c r="G45" s="57">
        <v>10.9</v>
      </c>
      <c r="H45" s="56">
        <v>0.06</v>
      </c>
      <c r="I45" s="48">
        <f t="shared" si="3"/>
        <v>4.0318140000000002E-2</v>
      </c>
      <c r="J45" s="39" t="s">
        <v>67</v>
      </c>
      <c r="K45" s="38">
        <v>300</v>
      </c>
    </row>
    <row r="46" spans="6:11" x14ac:dyDescent="0.25">
      <c r="F46" s="40" t="s">
        <v>17</v>
      </c>
      <c r="G46" s="57">
        <v>11.9</v>
      </c>
      <c r="H46" s="56">
        <v>0.111</v>
      </c>
      <c r="I46" s="48">
        <f t="shared" si="3"/>
        <v>7.4588558999999999E-2</v>
      </c>
      <c r="J46" s="39" t="s">
        <v>67</v>
      </c>
      <c r="K46" s="38">
        <v>250</v>
      </c>
    </row>
    <row r="47" spans="6:11" x14ac:dyDescent="0.25">
      <c r="F47" s="56" t="s">
        <v>18</v>
      </c>
      <c r="G47" s="56">
        <v>13.004799999999999</v>
      </c>
      <c r="H47" s="56">
        <v>0.12024278215223096</v>
      </c>
      <c r="I47" s="48">
        <f t="shared" si="3"/>
        <v>8.0799422080052488E-2</v>
      </c>
      <c r="J47" s="39" t="s">
        <v>67</v>
      </c>
      <c r="K47" s="38">
        <v>250</v>
      </c>
    </row>
    <row r="48" spans="6:11" x14ac:dyDescent="0.25">
      <c r="F48" s="40" t="s">
        <v>22</v>
      </c>
      <c r="G48" s="57">
        <v>13.264896</v>
      </c>
      <c r="H48" s="56">
        <v>0.1226476377952756</v>
      </c>
      <c r="I48" s="48">
        <f t="shared" si="3"/>
        <v>8.2415410521653548E-2</v>
      </c>
      <c r="J48" s="39" t="s">
        <v>67</v>
      </c>
      <c r="K48" s="38">
        <v>250</v>
      </c>
    </row>
    <row r="49" spans="5:15" x14ac:dyDescent="0.25">
      <c r="F49" s="56" t="s">
        <v>33</v>
      </c>
      <c r="G49" s="56">
        <v>14.2</v>
      </c>
      <c r="H49" s="56">
        <v>0.14699999999999999</v>
      </c>
      <c r="I49" s="48">
        <f t="shared" si="3"/>
        <v>9.8779442999999995E-2</v>
      </c>
      <c r="J49" s="39" t="s">
        <v>67</v>
      </c>
      <c r="K49" s="38">
        <v>300</v>
      </c>
    </row>
    <row r="50" spans="5:15" x14ac:dyDescent="0.25">
      <c r="F50" s="40" t="s">
        <v>15</v>
      </c>
      <c r="G50" s="57">
        <v>15.1</v>
      </c>
      <c r="H50" s="56">
        <v>0.15</v>
      </c>
      <c r="I50" s="48">
        <f t="shared" si="3"/>
        <v>0.10079535000000001</v>
      </c>
      <c r="J50" s="39" t="s">
        <v>67</v>
      </c>
      <c r="K50" s="38">
        <v>300</v>
      </c>
    </row>
    <row r="51" spans="5:15" x14ac:dyDescent="0.25">
      <c r="F51" s="39" t="s">
        <v>19</v>
      </c>
      <c r="G51" s="57">
        <v>15.24</v>
      </c>
      <c r="H51" s="56">
        <v>0.14895013123359579</v>
      </c>
      <c r="I51" s="48">
        <f t="shared" si="3"/>
        <v>0.10008987073490813</v>
      </c>
      <c r="J51" s="39" t="s">
        <v>67</v>
      </c>
      <c r="K51" s="38">
        <v>300</v>
      </c>
    </row>
    <row r="52" spans="5:15" x14ac:dyDescent="0.25">
      <c r="F52" s="40" t="s">
        <v>23</v>
      </c>
      <c r="G52" s="57">
        <v>15.49</v>
      </c>
      <c r="H52" s="56">
        <v>0.13700000000000001</v>
      </c>
      <c r="I52" s="48">
        <f t="shared" si="3"/>
        <v>9.2059753000000008E-2</v>
      </c>
      <c r="J52" s="39" t="s">
        <v>67</v>
      </c>
      <c r="K52" s="38">
        <v>300</v>
      </c>
    </row>
    <row r="53" spans="5:15" x14ac:dyDescent="0.25">
      <c r="E53" s="39" t="s">
        <v>26</v>
      </c>
      <c r="F53" s="40" t="s">
        <v>14</v>
      </c>
      <c r="G53" s="57">
        <v>15.9</v>
      </c>
      <c r="H53" s="56">
        <v>0.14899999999999999</v>
      </c>
      <c r="I53" s="48">
        <f t="shared" si="3"/>
        <v>0.100123381</v>
      </c>
      <c r="J53" s="39" t="s">
        <v>67</v>
      </c>
      <c r="K53" s="38">
        <v>300</v>
      </c>
    </row>
    <row r="54" spans="5:15" x14ac:dyDescent="0.25">
      <c r="E54" s="39" t="s">
        <v>26</v>
      </c>
      <c r="F54" s="56" t="s">
        <v>34</v>
      </c>
      <c r="G54" s="56">
        <v>17.399999999999999</v>
      </c>
      <c r="H54" s="56">
        <v>0.219</v>
      </c>
      <c r="I54" s="48">
        <f t="shared" si="3"/>
        <v>0.14716121100000001</v>
      </c>
      <c r="J54" s="39" t="s">
        <v>67</v>
      </c>
      <c r="K54" s="38">
        <v>475</v>
      </c>
    </row>
    <row r="55" spans="5:15" x14ac:dyDescent="0.25">
      <c r="E55" s="39" t="s">
        <v>26</v>
      </c>
      <c r="F55" s="40" t="s">
        <v>24</v>
      </c>
      <c r="G55" s="57">
        <v>19.940000000000001</v>
      </c>
      <c r="H55" s="56">
        <v>0.214</v>
      </c>
      <c r="I55" s="48">
        <f t="shared" si="3"/>
        <v>0.14380136600000001</v>
      </c>
      <c r="J55" s="39" t="s">
        <v>67</v>
      </c>
      <c r="K55" s="38">
        <v>625</v>
      </c>
    </row>
    <row r="56" spans="5:15" x14ac:dyDescent="0.25">
      <c r="E56" s="55" t="s">
        <v>26</v>
      </c>
      <c r="F56" s="40" t="s">
        <v>16</v>
      </c>
      <c r="G56" s="57">
        <v>20.7</v>
      </c>
      <c r="H56" s="56">
        <v>0.21299999999999999</v>
      </c>
      <c r="I56" s="48">
        <f t="shared" si="3"/>
        <v>0.14312939699999999</v>
      </c>
      <c r="J56" s="39" t="s">
        <v>67</v>
      </c>
      <c r="K56" s="38">
        <v>300</v>
      </c>
      <c r="L56" s="51"/>
      <c r="M56" s="51"/>
      <c r="N56" s="51"/>
      <c r="O56" s="51"/>
    </row>
    <row r="57" spans="5:15" x14ac:dyDescent="0.25">
      <c r="E57" s="39" t="s">
        <v>26</v>
      </c>
      <c r="F57" s="56" t="s">
        <v>35</v>
      </c>
      <c r="G57" s="56">
        <v>20.8</v>
      </c>
      <c r="H57" s="56">
        <v>0.31</v>
      </c>
      <c r="I57" s="48">
        <f t="shared" si="3"/>
        <v>0.20831039000000001</v>
      </c>
      <c r="J57" s="39" t="s">
        <v>67</v>
      </c>
      <c r="K57" s="38">
        <v>625</v>
      </c>
    </row>
    <row r="58" spans="5:15" s="51" customFormat="1" x14ac:dyDescent="0.25">
      <c r="E58" s="39" t="s">
        <v>26</v>
      </c>
      <c r="F58" s="40" t="s">
        <v>20</v>
      </c>
      <c r="G58" s="57">
        <v>21.59</v>
      </c>
      <c r="H58" s="56">
        <v>0.27083333333333331</v>
      </c>
      <c r="I58" s="48">
        <f t="shared" si="3"/>
        <v>0.18199160416666665</v>
      </c>
      <c r="J58" s="39" t="s">
        <v>67</v>
      </c>
      <c r="K58" s="38">
        <v>625</v>
      </c>
      <c r="L58" s="38"/>
      <c r="M58" s="38"/>
      <c r="N58" s="38"/>
      <c r="O58" s="38"/>
    </row>
    <row r="59" spans="5:15" x14ac:dyDescent="0.25">
      <c r="E59" s="39" t="s">
        <v>26</v>
      </c>
      <c r="F59" s="40" t="s">
        <v>25</v>
      </c>
      <c r="G59" s="57">
        <v>24.38</v>
      </c>
      <c r="H59" s="56">
        <v>0.31900000000000001</v>
      </c>
      <c r="I59" s="48">
        <f t="shared" si="3"/>
        <v>0.21435811100000002</v>
      </c>
      <c r="J59" s="39" t="s">
        <v>67</v>
      </c>
      <c r="K59" s="38">
        <v>625</v>
      </c>
    </row>
    <row r="60" spans="5:15" x14ac:dyDescent="0.25">
      <c r="E60" s="39" t="s">
        <v>26</v>
      </c>
      <c r="F60" s="40" t="s">
        <v>21</v>
      </c>
      <c r="G60" s="57">
        <v>27.94</v>
      </c>
      <c r="H60" s="56">
        <v>0.49658792650918637</v>
      </c>
      <c r="I60" s="48">
        <f t="shared" si="3"/>
        <v>0.33369169238845148</v>
      </c>
      <c r="J60" s="39" t="s">
        <v>67</v>
      </c>
      <c r="K60" s="38">
        <v>1300</v>
      </c>
    </row>
    <row r="61" spans="5:15" x14ac:dyDescent="0.25">
      <c r="E61" s="39" t="s">
        <v>26</v>
      </c>
      <c r="F61" s="40" t="s">
        <v>37</v>
      </c>
      <c r="G61" s="49">
        <v>10.1</v>
      </c>
      <c r="H61" s="50">
        <v>0.106</v>
      </c>
      <c r="I61" s="48">
        <f t="shared" ref="I61:I85" si="4">H61*$I$1</f>
        <v>7.1228713999999999E-2</v>
      </c>
      <c r="J61" s="39" t="s">
        <v>69</v>
      </c>
      <c r="K61" s="38">
        <v>600</v>
      </c>
    </row>
    <row r="62" spans="5:15" x14ac:dyDescent="0.25">
      <c r="E62" s="39" t="s">
        <v>27</v>
      </c>
      <c r="F62" s="40" t="s">
        <v>38</v>
      </c>
      <c r="G62" s="40">
        <v>13.5</v>
      </c>
      <c r="H62" s="50">
        <v>0.16500000000000001</v>
      </c>
      <c r="I62" s="48">
        <f t="shared" si="4"/>
        <v>0.11087488500000001</v>
      </c>
      <c r="J62" s="39" t="s">
        <v>69</v>
      </c>
      <c r="K62" s="38">
        <v>600</v>
      </c>
    </row>
    <row r="63" spans="5:15" x14ac:dyDescent="0.25">
      <c r="E63" s="39" t="s">
        <v>27</v>
      </c>
      <c r="F63" s="40" t="s">
        <v>41</v>
      </c>
      <c r="G63" s="40">
        <v>14</v>
      </c>
      <c r="H63" s="50">
        <v>0.187</v>
      </c>
      <c r="I63" s="48">
        <f t="shared" si="4"/>
        <v>0.125658203</v>
      </c>
      <c r="J63" s="39" t="s">
        <v>69</v>
      </c>
      <c r="K63" s="38">
        <v>600</v>
      </c>
    </row>
    <row r="64" spans="5:15" x14ac:dyDescent="0.25">
      <c r="E64" s="39" t="s">
        <v>27</v>
      </c>
      <c r="F64" s="40" t="s">
        <v>42</v>
      </c>
      <c r="G64" s="40">
        <v>15.5</v>
      </c>
      <c r="H64" s="50">
        <v>0.21199999999999999</v>
      </c>
      <c r="I64" s="48">
        <f t="shared" si="4"/>
        <v>0.142457428</v>
      </c>
      <c r="J64" s="39" t="s">
        <v>69</v>
      </c>
      <c r="K64" s="38">
        <v>600</v>
      </c>
    </row>
    <row r="65" spans="5:15" x14ac:dyDescent="0.25">
      <c r="E65" s="39" t="s">
        <v>27</v>
      </c>
      <c r="F65" s="52" t="s">
        <v>43</v>
      </c>
      <c r="G65" s="52">
        <v>17.100000000000001</v>
      </c>
      <c r="H65" s="53">
        <v>0.25900000000000001</v>
      </c>
      <c r="I65" s="54">
        <f t="shared" si="4"/>
        <v>0.17403997100000002</v>
      </c>
      <c r="J65" s="55" t="s">
        <v>69</v>
      </c>
      <c r="K65" s="51">
        <v>600</v>
      </c>
    </row>
    <row r="66" spans="5:15" x14ac:dyDescent="0.25">
      <c r="E66" s="55" t="s">
        <v>27</v>
      </c>
      <c r="F66" s="40" t="s">
        <v>39</v>
      </c>
      <c r="G66" s="40">
        <v>18.899999999999999</v>
      </c>
      <c r="H66" s="50">
        <v>0.312</v>
      </c>
      <c r="I66" s="48">
        <f t="shared" si="4"/>
        <v>0.209654328</v>
      </c>
      <c r="J66" s="39" t="s">
        <v>69</v>
      </c>
      <c r="K66" s="38">
        <v>600</v>
      </c>
      <c r="L66" s="51"/>
      <c r="M66" s="51"/>
      <c r="N66" s="51"/>
      <c r="O66" s="51"/>
    </row>
    <row r="67" spans="5:15" x14ac:dyDescent="0.25">
      <c r="E67" s="39" t="s">
        <v>28</v>
      </c>
      <c r="F67" s="40" t="s">
        <v>40</v>
      </c>
      <c r="G67" s="40">
        <v>19.2</v>
      </c>
      <c r="H67" s="40">
        <v>0.312</v>
      </c>
      <c r="I67" s="48">
        <f t="shared" si="4"/>
        <v>0.209654328</v>
      </c>
      <c r="J67" s="39" t="s">
        <v>69</v>
      </c>
      <c r="K67" s="38">
        <v>600</v>
      </c>
    </row>
    <row r="68" spans="5:15" s="51" customFormat="1" x14ac:dyDescent="0.25">
      <c r="E68" s="39" t="s">
        <v>28</v>
      </c>
      <c r="F68" s="40" t="s">
        <v>44</v>
      </c>
      <c r="G68" s="40">
        <v>20.399999999999999</v>
      </c>
      <c r="H68" s="50">
        <v>0.34899999999999998</v>
      </c>
      <c r="I68" s="48">
        <f t="shared" si="4"/>
        <v>0.23451718099999999</v>
      </c>
      <c r="J68" s="39" t="s">
        <v>69</v>
      </c>
      <c r="K68" s="38">
        <v>600</v>
      </c>
      <c r="L68" s="38"/>
      <c r="M68" s="38"/>
      <c r="N68" s="38"/>
      <c r="O68" s="38"/>
    </row>
    <row r="69" spans="5:15" x14ac:dyDescent="0.25">
      <c r="E69" s="39" t="s">
        <v>28</v>
      </c>
      <c r="F69" s="40" t="s">
        <v>46</v>
      </c>
      <c r="G69" s="40">
        <v>21.9</v>
      </c>
      <c r="H69" s="50">
        <v>0.38</v>
      </c>
      <c r="I69" s="48">
        <f t="shared" si="4"/>
        <v>0.25534822000000001</v>
      </c>
      <c r="J69" s="39" t="s">
        <v>69</v>
      </c>
      <c r="K69" s="38">
        <v>600</v>
      </c>
    </row>
    <row r="70" spans="5:15" x14ac:dyDescent="0.25">
      <c r="E70" s="39" t="s">
        <v>28</v>
      </c>
      <c r="F70" s="40" t="s">
        <v>45</v>
      </c>
      <c r="G70" s="40">
        <v>24</v>
      </c>
      <c r="H70" s="50">
        <v>0.42399999999999999</v>
      </c>
      <c r="I70" s="48">
        <f t="shared" si="4"/>
        <v>0.28491485599999999</v>
      </c>
      <c r="J70" s="39" t="s">
        <v>69</v>
      </c>
      <c r="K70" s="38">
        <v>600</v>
      </c>
    </row>
    <row r="71" spans="5:15" x14ac:dyDescent="0.25">
      <c r="E71" s="39" t="s">
        <v>28</v>
      </c>
      <c r="F71" s="40" t="s">
        <v>47</v>
      </c>
      <c r="G71" s="40">
        <v>11.7</v>
      </c>
      <c r="H71" s="40">
        <v>0.10100000000000001</v>
      </c>
      <c r="I71" s="48">
        <f t="shared" si="4"/>
        <v>6.7868869000000012E-2</v>
      </c>
      <c r="J71" s="39" t="s">
        <v>69</v>
      </c>
      <c r="K71" s="38">
        <v>600</v>
      </c>
    </row>
    <row r="72" spans="5:15" x14ac:dyDescent="0.25">
      <c r="E72" s="39" t="s">
        <v>28</v>
      </c>
      <c r="F72" s="40" t="s">
        <v>48</v>
      </c>
      <c r="G72" s="40">
        <v>12.2</v>
      </c>
      <c r="H72" s="40">
        <v>0.11600000000000001</v>
      </c>
      <c r="I72" s="48">
        <f t="shared" si="4"/>
        <v>7.7948404000000013E-2</v>
      </c>
      <c r="J72" s="39" t="s">
        <v>69</v>
      </c>
      <c r="K72" s="38">
        <v>600</v>
      </c>
    </row>
    <row r="73" spans="5:15" x14ac:dyDescent="0.25">
      <c r="E73" s="39" t="s">
        <v>28</v>
      </c>
      <c r="F73" s="40" t="s">
        <v>49</v>
      </c>
      <c r="G73" s="40">
        <v>13.8</v>
      </c>
      <c r="H73" s="40">
        <v>0.14399999999999999</v>
      </c>
      <c r="I73" s="48">
        <f t="shared" si="4"/>
        <v>9.6763535999999997E-2</v>
      </c>
      <c r="J73" s="39" t="s">
        <v>69</v>
      </c>
      <c r="K73" s="38">
        <v>600</v>
      </c>
    </row>
    <row r="74" spans="5:15" x14ac:dyDescent="0.25">
      <c r="E74" s="39" t="s">
        <v>28</v>
      </c>
      <c r="F74" s="40" t="s">
        <v>50</v>
      </c>
      <c r="G74" s="40">
        <v>15.4</v>
      </c>
      <c r="H74" s="40">
        <v>0.18</v>
      </c>
      <c r="I74" s="48">
        <f t="shared" si="4"/>
        <v>0.12095442000000001</v>
      </c>
      <c r="J74" s="39" t="s">
        <v>69</v>
      </c>
      <c r="K74" s="38">
        <v>600</v>
      </c>
    </row>
    <row r="75" spans="5:15" x14ac:dyDescent="0.25">
      <c r="E75" s="38" t="s">
        <v>29</v>
      </c>
      <c r="F75" s="52" t="s">
        <v>51</v>
      </c>
      <c r="G75" s="52">
        <v>17.100000000000001</v>
      </c>
      <c r="H75" s="52">
        <v>0.216</v>
      </c>
      <c r="I75" s="54">
        <f t="shared" si="4"/>
        <v>0.145145304</v>
      </c>
      <c r="J75" s="55" t="s">
        <v>69</v>
      </c>
      <c r="K75" s="51">
        <v>600</v>
      </c>
    </row>
    <row r="76" spans="5:15" x14ac:dyDescent="0.25">
      <c r="E76" s="38" t="s">
        <v>29</v>
      </c>
      <c r="F76" s="40" t="s">
        <v>52</v>
      </c>
      <c r="G76" s="40">
        <v>17.8</v>
      </c>
      <c r="H76" s="40">
        <v>0.32500000000000001</v>
      </c>
      <c r="I76" s="48">
        <f t="shared" si="4"/>
        <v>0.21838992500000001</v>
      </c>
      <c r="J76" s="39" t="s">
        <v>69</v>
      </c>
      <c r="K76" s="38">
        <v>600</v>
      </c>
    </row>
    <row r="77" spans="5:15" x14ac:dyDescent="0.25">
      <c r="F77" s="40" t="s">
        <v>53</v>
      </c>
      <c r="G77" s="40">
        <v>18.600000000000001</v>
      </c>
      <c r="H77" s="40">
        <v>0.34499999999999997</v>
      </c>
      <c r="I77" s="48">
        <f t="shared" si="4"/>
        <v>0.23182930499999999</v>
      </c>
      <c r="J77" s="39" t="s">
        <v>69</v>
      </c>
      <c r="K77" s="38">
        <v>600</v>
      </c>
    </row>
    <row r="78" spans="5:15" x14ac:dyDescent="0.25">
      <c r="F78" s="40" t="s">
        <v>54</v>
      </c>
      <c r="G78" s="40">
        <v>20.100000000000001</v>
      </c>
      <c r="H78" s="40">
        <v>0.40200000000000002</v>
      </c>
      <c r="I78" s="48">
        <f t="shared" si="4"/>
        <v>0.270131538</v>
      </c>
      <c r="J78" s="39" t="s">
        <v>69</v>
      </c>
      <c r="K78" s="38">
        <v>600</v>
      </c>
    </row>
    <row r="79" spans="5:15" x14ac:dyDescent="0.25">
      <c r="F79" s="40" t="s">
        <v>55</v>
      </c>
      <c r="G79" s="40">
        <v>21.9</v>
      </c>
      <c r="H79" s="40">
        <v>0.47599999999999998</v>
      </c>
      <c r="I79" s="48">
        <f t="shared" si="4"/>
        <v>0.31985724399999999</v>
      </c>
      <c r="J79" s="39" t="s">
        <v>69</v>
      </c>
      <c r="K79" s="38">
        <v>600</v>
      </c>
    </row>
    <row r="80" spans="5:15" x14ac:dyDescent="0.25">
      <c r="F80" s="40" t="s">
        <v>56</v>
      </c>
      <c r="G80" s="40">
        <v>23.7</v>
      </c>
      <c r="H80" s="40">
        <v>0.56399999999999995</v>
      </c>
      <c r="I80" s="48">
        <f t="shared" si="4"/>
        <v>0.378990516</v>
      </c>
      <c r="J80" s="39" t="s">
        <v>69</v>
      </c>
      <c r="K80" s="38">
        <v>600</v>
      </c>
    </row>
    <row r="81" spans="5:15" x14ac:dyDescent="0.25">
      <c r="F81" s="40" t="s">
        <v>57</v>
      </c>
      <c r="G81" s="40">
        <v>23.7</v>
      </c>
      <c r="H81" s="40">
        <v>0.56399999999999995</v>
      </c>
      <c r="I81" s="48">
        <f t="shared" si="4"/>
        <v>0.378990516</v>
      </c>
      <c r="J81" s="39" t="s">
        <v>69</v>
      </c>
      <c r="K81" s="38">
        <v>600</v>
      </c>
    </row>
    <row r="82" spans="5:15" x14ac:dyDescent="0.25">
      <c r="F82" s="40" t="s">
        <v>58</v>
      </c>
      <c r="G82" s="40">
        <v>25</v>
      </c>
      <c r="H82" s="40">
        <v>0.62</v>
      </c>
      <c r="I82" s="48">
        <f t="shared" si="4"/>
        <v>0.41662078000000002</v>
      </c>
      <c r="J82" s="39" t="s">
        <v>69</v>
      </c>
      <c r="K82" s="38">
        <v>600</v>
      </c>
    </row>
    <row r="83" spans="5:15" x14ac:dyDescent="0.25">
      <c r="F83" s="40" t="s">
        <v>59</v>
      </c>
      <c r="G83" s="40">
        <v>26</v>
      </c>
      <c r="H83" s="40">
        <v>0.66300000000000003</v>
      </c>
      <c r="I83" s="48">
        <f t="shared" si="4"/>
        <v>0.44551544700000006</v>
      </c>
      <c r="J83" s="39" t="s">
        <v>69</v>
      </c>
      <c r="K83" s="38">
        <v>600</v>
      </c>
    </row>
    <row r="84" spans="5:15" x14ac:dyDescent="0.25">
      <c r="F84" s="40" t="s">
        <v>60</v>
      </c>
      <c r="G84" s="40">
        <v>24.7</v>
      </c>
      <c r="H84" s="40">
        <v>0.46400000000000002</v>
      </c>
      <c r="I84" s="48">
        <f t="shared" si="4"/>
        <v>0.31179361600000005</v>
      </c>
      <c r="J84" s="39" t="s">
        <v>69</v>
      </c>
      <c r="K84" s="38">
        <v>600</v>
      </c>
    </row>
    <row r="85" spans="5:15" x14ac:dyDescent="0.25">
      <c r="F85" s="40" t="s">
        <v>61</v>
      </c>
      <c r="G85" s="40">
        <v>29.8</v>
      </c>
      <c r="H85" s="40">
        <v>0.61799999999999999</v>
      </c>
      <c r="I85" s="48">
        <f t="shared" si="4"/>
        <v>0.41527684200000003</v>
      </c>
      <c r="J85" s="39" t="s">
        <v>69</v>
      </c>
      <c r="K85" s="38">
        <v>600</v>
      </c>
    </row>
    <row r="89" spans="5:15" x14ac:dyDescent="0.25">
      <c r="E89" s="51"/>
      <c r="L89" s="51"/>
      <c r="M89" s="51"/>
      <c r="N89" s="51"/>
      <c r="O89" s="51"/>
    </row>
    <row r="90" spans="5:15" x14ac:dyDescent="0.25">
      <c r="E90" s="51"/>
      <c r="L90" s="51"/>
      <c r="M90" s="51"/>
      <c r="N90" s="51"/>
      <c r="O90" s="51"/>
    </row>
    <row r="91" spans="5:15" s="51" customFormat="1" x14ac:dyDescent="0.25">
      <c r="F91" s="39"/>
      <c r="G91" s="38"/>
      <c r="H91" s="38"/>
      <c r="I91" s="38"/>
      <c r="J91" s="38"/>
    </row>
    <row r="92" spans="5:15" s="51" customFormat="1" x14ac:dyDescent="0.25">
      <c r="E92" s="38"/>
      <c r="F92" s="39"/>
      <c r="G92" s="38"/>
      <c r="H92" s="38"/>
      <c r="I92" s="38"/>
      <c r="J92" s="38"/>
      <c r="L92" s="38"/>
      <c r="M92" s="38"/>
      <c r="N92" s="38"/>
      <c r="O92" s="38"/>
    </row>
    <row r="93" spans="5:15" s="51" customFormat="1" x14ac:dyDescent="0.25">
      <c r="E93" s="38"/>
      <c r="F93" s="39"/>
      <c r="G93" s="38"/>
      <c r="H93" s="38"/>
      <c r="I93" s="38"/>
      <c r="J93" s="38"/>
      <c r="L93" s="38"/>
      <c r="M93" s="38"/>
      <c r="N93" s="38"/>
      <c r="O93" s="38"/>
    </row>
    <row r="98" spans="6:10" x14ac:dyDescent="0.25">
      <c r="F98" s="51"/>
      <c r="G98" s="51"/>
      <c r="H98" s="51"/>
      <c r="I98" s="51"/>
      <c r="J98" s="51"/>
    </row>
    <row r="99" spans="6:10" x14ac:dyDescent="0.25">
      <c r="F99" s="51"/>
      <c r="G99" s="51"/>
      <c r="H99" s="51"/>
      <c r="I99" s="51"/>
      <c r="J99" s="51"/>
    </row>
    <row r="100" spans="6:10" x14ac:dyDescent="0.25">
      <c r="F100" s="51"/>
      <c r="G100" s="51"/>
      <c r="H100" s="51"/>
      <c r="I100" s="51"/>
      <c r="J100" s="51"/>
    </row>
  </sheetData>
  <sheetProtection algorithmName="SHA-512" hashValue="96nLMy4NHyzy22JPvuCcodqDoZrReJzm9AB+9oEHXLfYNdNDHPzeDK+L+rUA3I7c3PRoXXB7LKTWHy9gu1jrMw==" saltValue="q+swZYpVkvNUsSSM8XBxGw==" spinCount="100000" sheet="1" objects="1" scenarios="1"/>
  <sortState ref="F34:K50">
    <sortCondition ref="G34:G50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_x00e9_ro_x0020_de_x0020_document_x0020__x00e0__x0020_l_x0027_ing_x00e9_nierie xmlns="6ab518b6-a2c2-4943-97ef-ce93c053744d">N/A</Num_x00e9_ro_x0020_de_x0020_document_x0020__x00e0__x0020_l_x0027_ing_x00e9_nierie>
    <Statut xmlns="6ab518b6-a2c2-4943-97ef-ce93c053744d">Actif</Statut>
    <V_x00e9_rifi_x00e9_ xmlns="6ab518b6-a2c2-4943-97ef-ce93c053744d">false</V_x00e9_rifi_x00e9_>
    <IconOverlay xmlns="http://schemas.microsoft.com/sharepoint/v4" xsi:nil="true"/>
    <Type_x0020_de_x0020_document xmlns="6ab518b6-a2c2-4943-97ef-ce93c053744d">Outil et utilitaire</Type_x0020_de_x0020_document>
    <Version_x0020_document xmlns="6ab518b6-a2c2-4943-97ef-ce93c053744d">N/A</Version_x0020_document>
    <RoutingAutoFolderProp xmlns="http://schemas.microsoft.com/sharepoint/v3" xsi:nil="true"/>
    <Cycle_x0020_de_x0020_vie xmlns="6ab518b6-a2c2-4943-97ef-ce93c053744d">true</Cycle_x0020_de_x0020_vie>
    <Auteurs xmlns="6ab518b6-a2c2-4943-97ef-ce93c053744d">
      <UserInfo>
        <DisplayName>i:0#.w|videotron\bajjii</DisplayName>
        <AccountId>16549</AccountId>
        <AccountType/>
      </UserInfo>
    </Auteurs>
    <Statut_x0020_CS xmlns="6ab518b6-a2c2-4943-97ef-ce93c053744d">Actif</Statut_x0020_CS>
    <Details_x0020_du_x0020_contenu xmlns="6ab518b6-a2c2-4943-97ef-ce93c053744d"/>
    <Groupe0 xmlns="6ab518b6-a2c2-4943-97ef-ce93c053744d">
      <Value>5</Value>
      <Value>6</Value>
    </Groupe0>
    <Type_de_projet0 xmlns="6ab518b6-a2c2-4943-97ef-ce93c053744d"/>
    <Compagnie_x0020_du_x0020_communiqu_x00e9_ xmlns="6ab518b6-a2c2-4943-97ef-ce93c053744d">Vidéotron</Compagnie_x0020_du_x0020_communiqu_x00e9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Word" ma:contentTypeID="0x0101000511163EDDE1FF40A448E0D833C5BEAF" ma:contentTypeVersion="123" ma:contentTypeDescription="Crée un document Word avec le template officiel de l'ingénierie." ma:contentTypeScope="" ma:versionID="99f15a840fe76605cfda0fbdc81f1866">
  <xsd:schema xmlns:xsd="http://www.w3.org/2001/XMLSchema" xmlns:xs="http://www.w3.org/2001/XMLSchema" xmlns:p="http://schemas.microsoft.com/office/2006/metadata/properties" xmlns:ns1="6ab518b6-a2c2-4943-97ef-ce93c053744d" xmlns:ns2="http://schemas.microsoft.com/sharepoint/v3" xmlns:ns3="http://schemas.microsoft.com/sharepoint/v4" targetNamespace="http://schemas.microsoft.com/office/2006/metadata/properties" ma:root="true" ma:fieldsID="6fa080bb5b46648cfb2bc8bd73767c14" ns1:_="" ns2:_="" ns3:_="">
    <xsd:import namespace="6ab518b6-a2c2-4943-97ef-ce93c053744d"/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Compagnie_x0020_du_x0020_communiqu_x00e9_" minOccurs="0"/>
                <xsd:element ref="ns1:Num_x00e9_ro_x0020_de_x0020_document_x0020__x00e0__x0020_l_x0027_ing_x00e9_nierie" minOccurs="0"/>
                <xsd:element ref="ns1:Type_x0020_de_x0020_document"/>
                <xsd:element ref="ns1:Version_x0020_document" minOccurs="0"/>
                <xsd:element ref="ns1:Cycle_x0020_de_x0020_vie" minOccurs="0"/>
                <xsd:element ref="ns1:Statut"/>
                <xsd:element ref="ns1:Auteurs" minOccurs="0"/>
                <xsd:element ref="ns1:Groupe0" minOccurs="0"/>
                <xsd:element ref="ns1:Type_de_projet0" minOccurs="0"/>
                <xsd:element ref="ns1:Details_x0020_du_x0020_contenu" minOccurs="0"/>
                <xsd:element ref="ns2:RoutingAutoFolderProp" minOccurs="0"/>
                <xsd:element ref="ns1:V_x00e9_rifi_x00e9_" minOccurs="0"/>
                <xsd:element ref="ns1:Statut_x0020_C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518b6-a2c2-4943-97ef-ce93c053744d" elementFormDefault="qualified">
    <xsd:import namespace="http://schemas.microsoft.com/office/2006/documentManagement/types"/>
    <xsd:import namespace="http://schemas.microsoft.com/office/infopath/2007/PartnerControls"/>
    <xsd:element name="Compagnie_x0020_du_x0020_communiqu_x00e9_" ma:index="0" nillable="true" ma:displayName="Compagnie du communiqué" ma:default="Vidéotron" ma:description="Veuillez entrer le nom de la compagnie associé au communiqué" ma:format="Dropdown" ma:internalName="Compagnie_x0020_du_x0020_communiqu_x00e9_" ma:readOnly="false">
      <xsd:simpleType>
        <xsd:union memberTypes="dms:Text">
          <xsd:simpleType>
            <xsd:restriction base="dms:Choice">
              <xsd:enumeration value="Vidéotron"/>
              <xsd:enumeration value="Bell"/>
              <xsd:enumeration value="Hydro Québec"/>
              <xsd:enumeration value="Télus"/>
              <xsd:enumeration value="Hydro-One"/>
              <xsd:enumeration value="Toronto Hydro"/>
            </xsd:restriction>
          </xsd:simpleType>
        </xsd:union>
      </xsd:simpleType>
    </xsd:element>
    <xsd:element name="Num_x00e9_ro_x0020_de_x0020_document_x0020__x00e0__x0020_l_x0027_ing_x00e9_nierie" ma:index="2" nillable="true" ma:displayName="Autre Nom" ma:default="N/A" ma:internalName="Num_x00e9_ro_x0020_de_x0020_document_x0020__x00e0__x0020_l_x0027_ing_x00e9_nierie">
      <xsd:simpleType>
        <xsd:restriction base="dms:Text">
          <xsd:maxLength value="20"/>
        </xsd:restriction>
      </xsd:simpleType>
    </xsd:element>
    <xsd:element name="Type_x0020_de_x0020_document" ma:index="3" ma:displayName="Type de document" ma:format="Dropdown" ma:indexed="true" ma:internalName="Type_x0020_de_x0020_document">
      <xsd:simpleType>
        <xsd:restriction base="dms:Choice">
          <xsd:enumeration value="Aide-Memoire, FAQ et Trucs&amp;Astuces"/>
          <xsd:enumeration value="Analyse"/>
          <xsd:enumeration value="Contrat &amp; entente"/>
          <xsd:enumeration value="Directive &amp; politique"/>
          <xsd:enumeration value="Etude"/>
          <xsd:enumeration value="Formation"/>
          <xsd:enumeration value="Formulaire"/>
          <xsd:enumeration value="Gabarit &amp; modele"/>
          <xsd:enumeration value="Guide et manuel"/>
          <xsd:enumeration value="Lien"/>
          <xsd:enumeration value="Norme Vidéotron"/>
          <xsd:enumeration value="Outil et utilitaire"/>
          <xsd:enumeration value="Procédure"/>
          <xsd:enumeration value="Processus"/>
          <xsd:enumeration value="Rapport"/>
          <xsd:enumeration value="Schéma"/>
          <xsd:enumeration value="Spécification"/>
          <xsd:enumeration value="Communiqué Structure"/>
        </xsd:restriction>
      </xsd:simpleType>
    </xsd:element>
    <xsd:element name="Version_x0020_document" ma:index="5" nillable="true" ma:displayName="Version document" ma:default="N/A" ma:internalName="Version_x0020_document">
      <xsd:simpleType>
        <xsd:restriction base="dms:Text">
          <xsd:maxLength value="255"/>
        </xsd:restriction>
      </xsd:simpleType>
    </xsd:element>
    <xsd:element name="Cycle_x0020_de_x0020_vie" ma:index="7" nillable="true" ma:displayName="Cycle de vie" ma:default="1" ma:internalName="Cycle_x0020_de_x0020_vie">
      <xsd:simpleType>
        <xsd:restriction base="dms:Boolean"/>
      </xsd:simpleType>
    </xsd:element>
    <xsd:element name="Statut" ma:index="8" ma:displayName="Statut" ma:default="Actif" ma:format="Dropdown" ma:internalName="Statut">
      <xsd:simpleType>
        <xsd:restriction base="dms:Choice">
          <xsd:enumeration value="Actif"/>
          <xsd:enumeration value="En révision"/>
          <xsd:enumeration value="Archivé"/>
        </xsd:restriction>
      </xsd:simpleType>
    </xsd:element>
    <xsd:element name="Auteurs" ma:index="9" nillable="true" ma:displayName="Auteur" ma:list="UserInfo" ma:SharePointGroup="0" ma:internalName="Auteurs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roupe0" ma:index="10" nillable="true" ma:displayName="Groupe" ma:list="{b064a6c4-f350-4bf2-80a7-e4d5f449349e}" ma:internalName="Groupe0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_de_projet0" ma:index="11" nillable="true" ma:displayName="Type_de_projet" ma:list="{b007ab5f-0929-4656-a709-2b3e6cec80ac}" ma:internalName="Type_de_projet0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tails_x0020_du_x0020_contenu" ma:index="12" nillable="true" ma:displayName="Details du contenu" ma:list="{34ba3471-b3db-4330-902c-eaaf035cbefd}" ma:internalName="Details_x0020_du_x0020_contenu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_x00e9_rifi_x00e9_" ma:index="17" nillable="true" ma:displayName="Vérifié" ma:default="0" ma:description="Case à modifié lorsque la vérification de la validité du document a été fait" ma:internalName="V_x00e9_rifi_x00e9_">
      <xsd:simpleType>
        <xsd:restriction base="dms:Boolean"/>
      </xsd:simpleType>
    </xsd:element>
    <xsd:element name="Statut_x0020_CS" ma:index="19" nillable="true" ma:displayName="Statut CS" ma:default="Actif" ma:description="Statut des Communiqués Structure" ma:format="Dropdown" ma:internalName="Statut_x0020_CS" ma:readOnly="false">
      <xsd:simpleType>
        <xsd:restriction base="dms:Choice">
          <xsd:enumeration value="Actif"/>
          <xsd:enumeration value="Archivé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AutoFolderProp" ma:index="16" nillable="true" ma:displayName="Propriété de création automatique de dossiers" ma:internalName="RoutingAutoFolderProp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Type de contenu"/>
        <xsd:element ref="dc:title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39CE5-B709-4695-9595-9D8A70C1DB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sharepoint/v4"/>
    <ds:schemaRef ds:uri="http://purl.org/dc/elements/1.1/"/>
    <ds:schemaRef ds:uri="http://schemas.openxmlformats.org/package/2006/metadata/core-properties"/>
    <ds:schemaRef ds:uri="6ab518b6-a2c2-4943-97ef-ce93c053744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9DBBAF-78B2-4C2A-886F-49650BF6F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518b6-a2c2-4943-97ef-ce93c053744d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C3EB0-C7C9-4177-A9E4-CC0A14E39B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Calculateur</vt:lpstr>
      <vt:lpstr>Données</vt:lpstr>
      <vt:lpstr>diamètre_conduitintérrieur___mm</vt:lpstr>
      <vt:lpstr>diamètre_des_conduits__pouce</vt:lpstr>
      <vt:lpstr>Calculateur!Zone_d_impression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d’évaluation de la capacité des conduits</dc:title>
  <dc:creator>bajjii</dc:creator>
  <cp:lastModifiedBy>Laramee, Catherine</cp:lastModifiedBy>
  <cp:lastPrinted>2021-02-10T17:51:50Z</cp:lastPrinted>
  <dcterms:created xsi:type="dcterms:W3CDTF">2019-05-16T13:40:33Z</dcterms:created>
  <dcterms:modified xsi:type="dcterms:W3CDTF">2023-06-29T15:43:19Z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0x0101000511163EDDE1FF40A448E0D833C5BEAF</vt:lpwstr>
  </property>
</Properties>
</file>